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EDEK\BLOK\AIDAT\web için aidatlar\"/>
    </mc:Choice>
  </mc:AlternateContent>
  <bookViews>
    <workbookView xWindow="0" yWindow="0" windowWidth="28800" windowHeight="13620" activeTab="3"/>
  </bookViews>
  <sheets>
    <sheet name="D-10" sheetId="5" r:id="rId1"/>
    <sheet name="B1-10" sheetId="1" r:id="rId2"/>
    <sheet name="B2-04A" sheetId="6" r:id="rId3"/>
    <sheet name="B2-04B" sheetId="7" r:id="rId4"/>
  </sheets>
  <definedNames>
    <definedName name="_xlnm.Print_Area" localSheetId="1">'B1-10'!$A$1:$M$30</definedName>
    <definedName name="_xlnm.Print_Area" localSheetId="2">'B2-04A'!$A$1:$M$29</definedName>
    <definedName name="_xlnm.Print_Area" localSheetId="3">'B2-04B'!$A$1:$M$29</definedName>
    <definedName name="_xlnm.Print_Area" localSheetId="0">'D-10'!$A$1:$M$29</definedName>
  </definedNames>
  <calcPr calcId="152511"/>
</workbook>
</file>

<file path=xl/calcChain.xml><?xml version="1.0" encoding="utf-8"?>
<calcChain xmlns="http://schemas.openxmlformats.org/spreadsheetml/2006/main">
  <c r="D16" i="5" l="1"/>
  <c r="D17" i="6"/>
  <c r="D16" i="7"/>
  <c r="D10" i="7"/>
  <c r="E5" i="6" l="1"/>
  <c r="E7" i="6"/>
  <c r="E8" i="6"/>
  <c r="E10" i="6"/>
  <c r="E16" i="6"/>
  <c r="E17" i="6"/>
  <c r="E19" i="6"/>
  <c r="E3" i="6"/>
  <c r="E9" i="1"/>
  <c r="E11" i="1"/>
  <c r="E13" i="1"/>
  <c r="E20" i="1"/>
  <c r="E6" i="5"/>
  <c r="E7" i="5"/>
  <c r="E9" i="5"/>
  <c r="E17" i="5"/>
  <c r="E18" i="5"/>
  <c r="D10" i="5"/>
  <c r="D13" i="5"/>
  <c r="E4" i="6" l="1"/>
  <c r="Q3" i="1" l="1"/>
  <c r="Q4" i="6" l="1"/>
  <c r="S4" i="6" s="1"/>
  <c r="M3" i="7" l="1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E21" i="7" l="1"/>
  <c r="D22" i="1"/>
  <c r="M8" i="6"/>
  <c r="M9" i="6"/>
  <c r="M10" i="6"/>
  <c r="M11" i="6"/>
  <c r="M12" i="6"/>
  <c r="M13" i="6"/>
  <c r="M14" i="6"/>
  <c r="M15" i="6"/>
  <c r="M16" i="6"/>
  <c r="M3" i="6"/>
  <c r="M4" i="6"/>
  <c r="U4" i="6" s="1"/>
  <c r="M5" i="6"/>
  <c r="M6" i="6"/>
  <c r="M5" i="1"/>
  <c r="M6" i="1"/>
  <c r="M7" i="1"/>
  <c r="M8" i="1"/>
  <c r="M10" i="1"/>
  <c r="M11" i="1"/>
  <c r="M12" i="1"/>
  <c r="M13" i="1"/>
  <c r="M18" i="1"/>
  <c r="M19" i="1"/>
  <c r="M5" i="5"/>
  <c r="M6" i="5"/>
  <c r="M7" i="5"/>
  <c r="M8" i="5"/>
  <c r="M9" i="5"/>
  <c r="M11" i="5"/>
  <c r="M12" i="5"/>
  <c r="M13" i="5"/>
  <c r="M16" i="5"/>
  <c r="M17" i="5"/>
  <c r="M19" i="6"/>
  <c r="M7" i="6"/>
  <c r="M15" i="1"/>
  <c r="M17" i="1"/>
  <c r="M10" i="5"/>
  <c r="M14" i="5"/>
  <c r="M15" i="5"/>
  <c r="M18" i="5"/>
  <c r="M19" i="5"/>
  <c r="O13" i="6"/>
  <c r="M14" i="1"/>
  <c r="M3" i="5"/>
  <c r="E4" i="5"/>
  <c r="M4" i="5" s="1"/>
  <c r="N9" i="7"/>
  <c r="M17" i="6"/>
  <c r="M3" i="1"/>
  <c r="N16" i="7"/>
  <c r="O6" i="5"/>
  <c r="E22" i="1"/>
  <c r="N3" i="7"/>
  <c r="N4" i="7"/>
  <c r="N5" i="7"/>
  <c r="N6" i="7"/>
  <c r="N7" i="7"/>
  <c r="N8" i="7"/>
  <c r="N10" i="7"/>
  <c r="N11" i="7"/>
  <c r="N12" i="7"/>
  <c r="N13" i="7"/>
  <c r="N14" i="7"/>
  <c r="N15" i="7"/>
  <c r="N17" i="7"/>
  <c r="N18" i="7"/>
  <c r="N19" i="7"/>
  <c r="N20" i="7"/>
  <c r="O5" i="5"/>
  <c r="O20" i="5"/>
  <c r="O19" i="5"/>
  <c r="O18" i="5"/>
  <c r="O17" i="5"/>
  <c r="O15" i="5"/>
  <c r="O13" i="5"/>
  <c r="O12" i="5"/>
  <c r="O11" i="5"/>
  <c r="O8" i="5"/>
  <c r="O7" i="5"/>
  <c r="O4" i="5"/>
  <c r="O3" i="5"/>
  <c r="O5" i="6"/>
  <c r="O17" i="6"/>
  <c r="O6" i="1"/>
  <c r="O16" i="6"/>
  <c r="G22" i="1"/>
  <c r="O19" i="6"/>
  <c r="O18" i="1"/>
  <c r="O6" i="6"/>
  <c r="O9" i="6"/>
  <c r="O11" i="6"/>
  <c r="O12" i="6"/>
  <c r="O15" i="6"/>
  <c r="O20" i="6"/>
  <c r="O4" i="1"/>
  <c r="O7" i="1"/>
  <c r="O10" i="1"/>
  <c r="O11" i="1"/>
  <c r="O12" i="1"/>
  <c r="O13" i="1"/>
  <c r="O14" i="1"/>
  <c r="O17" i="1"/>
  <c r="O19" i="1"/>
  <c r="G21" i="7"/>
  <c r="G21" i="6"/>
  <c r="G21" i="5"/>
  <c r="K21" i="7"/>
  <c r="F21" i="7"/>
  <c r="F22" i="1"/>
  <c r="F21" i="6"/>
  <c r="H21" i="5"/>
  <c r="J21" i="7"/>
  <c r="I21" i="7"/>
  <c r="H21" i="7"/>
  <c r="K22" i="1"/>
  <c r="J22" i="1"/>
  <c r="J21" i="5"/>
  <c r="H21" i="6"/>
  <c r="I21" i="6"/>
  <c r="J21" i="6"/>
  <c r="F21" i="5"/>
  <c r="I21" i="5"/>
  <c r="K21" i="6"/>
  <c r="H22" i="1"/>
  <c r="I22" i="1"/>
  <c r="L21" i="7"/>
  <c r="L22" i="1"/>
  <c r="C22" i="1"/>
  <c r="L21" i="5"/>
  <c r="L21" i="6"/>
  <c r="C21" i="5"/>
  <c r="C21" i="6"/>
  <c r="O5" i="1"/>
  <c r="O14" i="6"/>
  <c r="O4" i="6"/>
  <c r="O15" i="1"/>
  <c r="O18" i="6"/>
  <c r="O7" i="6"/>
  <c r="O8" i="6"/>
  <c r="O20" i="1"/>
  <c r="C21" i="7"/>
  <c r="O3" i="1"/>
  <c r="O10" i="6"/>
  <c r="D21" i="7"/>
  <c r="O14" i="5"/>
  <c r="O10" i="5"/>
  <c r="O3" i="6"/>
  <c r="O16" i="5"/>
  <c r="O8" i="1"/>
  <c r="D21" i="6"/>
  <c r="O9" i="5"/>
  <c r="D21" i="5"/>
  <c r="M20" i="6"/>
  <c r="M20" i="5"/>
  <c r="M18" i="6"/>
  <c r="M16" i="1"/>
  <c r="O16" i="1"/>
  <c r="M9" i="1"/>
  <c r="O9" i="1"/>
  <c r="M20" i="1"/>
  <c r="M4" i="1" l="1"/>
  <c r="M22" i="1" s="1"/>
  <c r="M21" i="7"/>
  <c r="E21" i="6"/>
  <c r="M21" i="6"/>
  <c r="E21" i="5"/>
  <c r="M21" i="5"/>
</calcChain>
</file>

<file path=xl/sharedStrings.xml><?xml version="1.0" encoding="utf-8"?>
<sst xmlns="http://schemas.openxmlformats.org/spreadsheetml/2006/main" count="83" uniqueCount="24">
  <si>
    <t>Blok No</t>
  </si>
  <si>
    <t>D-10</t>
  </si>
  <si>
    <t>Daire No</t>
  </si>
  <si>
    <t>B1-10</t>
  </si>
  <si>
    <t>B2-04A</t>
  </si>
  <si>
    <t>B2-04B</t>
  </si>
  <si>
    <t>ÖDENECEK TOPLAM BORÇ</t>
  </si>
  <si>
    <t>SICAK SU BEDELİ</t>
  </si>
  <si>
    <t>ÖDENMİŞ</t>
  </si>
  <si>
    <t>ÖNCEKİ AY TOPLAM BORÇ</t>
  </si>
  <si>
    <t>TOPLAM</t>
  </si>
  <si>
    <t xml:space="preserve"> </t>
  </si>
  <si>
    <t>OKUMA BEDELİ</t>
  </si>
  <si>
    <t>AİDAT   (BU AYIN)</t>
  </si>
  <si>
    <t>GÜNÜ GEÇEN BORÇ</t>
  </si>
  <si>
    <t>ORTAK ISINMA</t>
  </si>
  <si>
    <t>ÖZEL ISINMA</t>
  </si>
  <si>
    <t>SICAK SU HAZIR TUTMA BEDELİ</t>
  </si>
  <si>
    <t>GECİKME FAİZİ (%7)</t>
  </si>
  <si>
    <t>SON ÖDEME TARİHİ AY SONU OLUP, SONRASINDA %7 FAİZ İŞLEYECEKTİR.</t>
  </si>
  <si>
    <t>Tek Seferlik Üst Yönetim Ödemesi</t>
  </si>
  <si>
    <t xml:space="preserve">DAİRELERİNİZDEKİ ELEKTRİK KAÇAKLARINDAN  KURTULMAK İSTİYOR İSENİZ AİLE KORUMA TAKTIRMANIZI TAVSİYE EDİLİR. </t>
  </si>
  <si>
    <t>BODRUMLARDAKİ TÜM EŞYALAR ÇÖPE ATILACAKTIR.</t>
  </si>
  <si>
    <t>ARALIK 2024 ÖDEME TAKİP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</si>
</sst>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\ _T_L"/>
    <numFmt numFmtId="165" formatCode="#,##0.000000000000"/>
    <numFmt numFmtId="166" formatCode="#,##0.00000000000"/>
    <numFmt numFmtId="167" formatCode="#,##0.000000000"/>
    <numFmt numFmtId="168" formatCode="_-* #,##0.00\ _₺_-;\-* #,##0.00\ _₺_-;_-* &quot;-&quot;??\ _₺_-;_-@_-"/>
  </numFmts>
  <fonts count="14" x14ac:knownFonts="1"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1"/>
      <color indexed="63"/>
      <name val="Tahoma"/>
      <family val="2"/>
      <charset val="162"/>
    </font>
    <font>
      <sz val="8"/>
      <color indexed="63"/>
      <name val="Tahoma"/>
      <family val="2"/>
      <charset val="162"/>
    </font>
    <font>
      <sz val="8"/>
      <color indexed="63"/>
      <name val="Tahoma"/>
      <family val="2"/>
      <charset val="162"/>
    </font>
    <font>
      <sz val="11"/>
      <name val="Arial"/>
      <family val="2"/>
      <charset val="162"/>
    </font>
    <font>
      <sz val="8"/>
      <color indexed="63"/>
      <name val="Tahoma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11"/>
      <color indexed="63"/>
      <name val="Calibri"/>
      <family val="2"/>
      <charset val="162"/>
      <scheme val="minor"/>
    </font>
    <font>
      <sz val="8"/>
      <color indexed="63"/>
      <name val="Tahoma"/>
      <family val="2"/>
      <charset val="162"/>
    </font>
    <font>
      <sz val="11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3"/>
      </left>
      <right/>
      <top style="medium">
        <color indexed="63"/>
      </top>
      <bottom style="medium">
        <color indexed="63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8" fontId="13" fillId="0" borderId="0" applyFon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4" fontId="0" fillId="0" borderId="0" xfId="0" applyNumberFormat="1"/>
    <xf numFmtId="0" fontId="0" fillId="0" borderId="1" xfId="0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164" fontId="9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164" fontId="0" fillId="0" borderId="1" xfId="0" applyNumberFormat="1" applyBorder="1" applyAlignment="1">
      <alignment horizontal="center" vertical="center"/>
    </xf>
    <xf numFmtId="164" fontId="9" fillId="0" borderId="1" xfId="0" applyNumberFormat="1" applyFont="1" applyBorder="1" applyAlignment="1">
      <alignment vertical="center"/>
    </xf>
    <xf numFmtId="16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left"/>
    </xf>
    <xf numFmtId="164" fontId="0" fillId="0" borderId="1" xfId="0" applyNumberFormat="1" applyFill="1" applyBorder="1" applyAlignment="1">
      <alignment horizontal="left"/>
    </xf>
    <xf numFmtId="4" fontId="0" fillId="0" borderId="1" xfId="0" applyNumberFormat="1" applyFill="1" applyBorder="1" applyAlignment="1">
      <alignment horizontal="left"/>
    </xf>
    <xf numFmtId="164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1" fillId="0" borderId="1" xfId="0" applyNumberFormat="1" applyFont="1" applyBorder="1" applyAlignment="1">
      <alignment horizontal="left" vertical="top"/>
    </xf>
    <xf numFmtId="4" fontId="3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/>
    </xf>
    <xf numFmtId="4" fontId="2" fillId="0" borderId="1" xfId="0" applyNumberFormat="1" applyFont="1" applyBorder="1" applyAlignment="1">
      <alignment horizontal="left" vertical="top"/>
    </xf>
    <xf numFmtId="4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vertical="top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textRotation="90"/>
    </xf>
    <xf numFmtId="0" fontId="9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left" vertical="top"/>
    </xf>
    <xf numFmtId="165" fontId="0" fillId="0" borderId="0" xfId="0" applyNumberFormat="1"/>
    <xf numFmtId="166" fontId="0" fillId="0" borderId="0" xfId="0" applyNumberFormat="1"/>
    <xf numFmtId="4" fontId="4" fillId="2" borderId="1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4" fontId="5" fillId="2" borderId="1" xfId="0" applyNumberFormat="1" applyFont="1" applyFill="1" applyBorder="1" applyAlignment="1">
      <alignment horizontal="right" vertical="center" wrapText="1"/>
    </xf>
    <xf numFmtId="4" fontId="0" fillId="0" borderId="1" xfId="0" applyNumberFormat="1" applyBorder="1" applyAlignment="1">
      <alignment horizontal="left" vertical="center"/>
    </xf>
    <xf numFmtId="4" fontId="0" fillId="0" borderId="1" xfId="0" applyNumberFormat="1" applyFont="1" applyBorder="1" applyAlignment="1">
      <alignment horizontal="left" vertical="center"/>
    </xf>
    <xf numFmtId="4" fontId="0" fillId="0" borderId="1" xfId="0" applyNumberFormat="1" applyFont="1" applyBorder="1" applyAlignment="1">
      <alignment horizontal="right"/>
    </xf>
    <xf numFmtId="164" fontId="0" fillId="0" borderId="1" xfId="0" applyNumberFormat="1" applyFont="1" applyBorder="1" applyAlignment="1">
      <alignment horizontal="left" vertical="top"/>
    </xf>
    <xf numFmtId="4" fontId="0" fillId="0" borderId="1" xfId="0" applyNumberFormat="1" applyFont="1" applyBorder="1" applyAlignment="1">
      <alignment horizontal="left" vertical="top"/>
    </xf>
    <xf numFmtId="4" fontId="0" fillId="0" borderId="1" xfId="0" applyNumberFormat="1" applyFont="1" applyFill="1" applyBorder="1" applyAlignment="1">
      <alignment horizontal="left" vertical="top"/>
    </xf>
    <xf numFmtId="4" fontId="0" fillId="0" borderId="1" xfId="0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left"/>
    </xf>
    <xf numFmtId="4" fontId="0" fillId="0" borderId="1" xfId="0" applyNumberFormat="1" applyFont="1" applyBorder="1" applyAlignment="1">
      <alignment horizontal="left"/>
    </xf>
    <xf numFmtId="4" fontId="7" fillId="0" borderId="1" xfId="0" applyNumberFormat="1" applyFont="1" applyBorder="1"/>
    <xf numFmtId="4" fontId="6" fillId="2" borderId="2" xfId="0" applyNumberFormat="1" applyFont="1" applyFill="1" applyBorder="1" applyAlignment="1">
      <alignment horizontal="right" vertical="center" wrapText="1"/>
    </xf>
    <xf numFmtId="2" fontId="0" fillId="4" borderId="0" xfId="0" applyNumberFormat="1" applyFill="1" applyAlignment="1">
      <alignment wrapText="1"/>
    </xf>
    <xf numFmtId="167" fontId="0" fillId="0" borderId="0" xfId="0" applyNumberFormat="1"/>
    <xf numFmtId="4" fontId="4" fillId="2" borderId="2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4" fontId="8" fillId="2" borderId="2" xfId="0" applyNumberFormat="1" applyFont="1" applyFill="1" applyBorder="1" applyAlignment="1">
      <alignment horizontal="right" vertical="center" wrapText="1"/>
    </xf>
    <xf numFmtId="0" fontId="0" fillId="0" borderId="0" xfId="0" applyFill="1"/>
    <xf numFmtId="2" fontId="0" fillId="0" borderId="0" xfId="0" applyNumberFormat="1" applyFill="1"/>
    <xf numFmtId="4" fontId="12" fillId="2" borderId="2" xfId="0" applyNumberFormat="1" applyFont="1" applyFill="1" applyBorder="1" applyAlignment="1">
      <alignment horizontal="right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textRotation="90"/>
    </xf>
    <xf numFmtId="168" fontId="9" fillId="0" borderId="0" xfId="1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</cellXfs>
  <cellStyles count="2">
    <cellStyle name="Normal" xfId="0" builtinId="0"/>
    <cellStyle name="Virgü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zoomScaleNormal="100" workbookViewId="0">
      <selection activeCell="G13" sqref="G13"/>
    </sheetView>
  </sheetViews>
  <sheetFormatPr defaultRowHeight="15" x14ac:dyDescent="0.25"/>
  <cols>
    <col min="1" max="1" width="5" customWidth="1"/>
    <col min="2" max="2" width="8.5703125" bestFit="1" customWidth="1"/>
    <col min="3" max="3" width="14.5703125" customWidth="1"/>
    <col min="4" max="4" width="11.7109375" style="19" customWidth="1"/>
    <col min="5" max="5" width="10.42578125" bestFit="1" customWidth="1"/>
    <col min="6" max="6" width="11.42578125" hidden="1" customWidth="1"/>
    <col min="7" max="7" width="11" customWidth="1"/>
    <col min="8" max="8" width="9.5703125" customWidth="1"/>
    <col min="9" max="9" width="10.42578125" bestFit="1" customWidth="1"/>
    <col min="10" max="10" width="11.140625" customWidth="1"/>
    <col min="11" max="11" width="10.5703125" customWidth="1"/>
    <col min="12" max="12" width="11.42578125" bestFit="1" customWidth="1"/>
    <col min="13" max="13" width="19.42578125" customWidth="1"/>
    <col min="14" max="14" width="3.5703125" customWidth="1"/>
    <col min="15" max="15" width="17.42578125" style="34" bestFit="1" customWidth="1"/>
    <col min="16" max="16" width="17.42578125" bestFit="1" customWidth="1"/>
  </cols>
  <sheetData>
    <row r="1" spans="1:16" x14ac:dyDescent="0.25">
      <c r="A1" s="64" t="s">
        <v>23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6" ht="60" x14ac:dyDescent="0.25">
      <c r="A2" s="3" t="s">
        <v>0</v>
      </c>
      <c r="B2" s="28" t="s">
        <v>2</v>
      </c>
      <c r="C2" s="4" t="s">
        <v>9</v>
      </c>
      <c r="D2" s="4" t="s">
        <v>8</v>
      </c>
      <c r="E2" s="4" t="s">
        <v>18</v>
      </c>
      <c r="F2" s="4" t="s">
        <v>20</v>
      </c>
      <c r="G2" s="50" t="s">
        <v>17</v>
      </c>
      <c r="H2" s="4" t="s">
        <v>12</v>
      </c>
      <c r="I2" s="4" t="s">
        <v>15</v>
      </c>
      <c r="J2" s="29" t="s">
        <v>16</v>
      </c>
      <c r="K2" s="4" t="s">
        <v>7</v>
      </c>
      <c r="L2" s="4" t="s">
        <v>13</v>
      </c>
      <c r="M2" s="5" t="s">
        <v>6</v>
      </c>
      <c r="O2" s="47" t="s">
        <v>14</v>
      </c>
    </row>
    <row r="3" spans="1:16" ht="18.95" customHeight="1" x14ac:dyDescent="0.25">
      <c r="A3" s="66" t="s">
        <v>1</v>
      </c>
      <c r="B3" s="27">
        <v>1</v>
      </c>
      <c r="C3" s="14">
        <v>2106.3411007064055</v>
      </c>
      <c r="D3" s="36">
        <v>2107</v>
      </c>
      <c r="E3" s="14"/>
      <c r="F3" s="14"/>
      <c r="G3" s="14">
        <v>30</v>
      </c>
      <c r="H3" s="24">
        <v>54</v>
      </c>
      <c r="I3" s="24">
        <v>386</v>
      </c>
      <c r="J3" s="30">
        <v>2.1516599999999997</v>
      </c>
      <c r="K3" s="26">
        <v>290.46125000000001</v>
      </c>
      <c r="L3" s="23">
        <v>1495</v>
      </c>
      <c r="M3" s="7">
        <f>C3-D3+E3+H3+K3+L3+I3+J3+F3+G3</f>
        <v>2256.9540107064054</v>
      </c>
      <c r="N3" s="2"/>
      <c r="O3" s="34">
        <f>C3-D3</f>
        <v>-0.65889929359445887</v>
      </c>
      <c r="P3" s="34"/>
    </row>
    <row r="4" spans="1:16" ht="18.95" customHeight="1" x14ac:dyDescent="0.25">
      <c r="A4" s="66"/>
      <c r="B4" s="27">
        <v>2</v>
      </c>
      <c r="C4" s="14">
        <v>14944.119811329079</v>
      </c>
      <c r="D4" s="37">
        <v>12000</v>
      </c>
      <c r="E4" s="14">
        <f>(C4-D4)*0.07</f>
        <v>206.08838679303557</v>
      </c>
      <c r="F4" s="14"/>
      <c r="G4" s="14">
        <v>30</v>
      </c>
      <c r="H4" s="24">
        <v>54</v>
      </c>
      <c r="I4" s="24">
        <v>386</v>
      </c>
      <c r="J4" s="30">
        <v>173.21653999999998</v>
      </c>
      <c r="K4" s="26">
        <v>0</v>
      </c>
      <c r="L4" s="23">
        <v>1495</v>
      </c>
      <c r="M4" s="7">
        <f t="shared" ref="M4:M20" si="0">C4-D4+E4+H4+K4+L4+I4+J4+F4+G4</f>
        <v>5288.4247381221148</v>
      </c>
      <c r="O4" s="34">
        <f t="shared" ref="O4:O20" si="1">C4-D4</f>
        <v>2944.1198113290793</v>
      </c>
    </row>
    <row r="5" spans="1:16" ht="18.95" customHeight="1" x14ac:dyDescent="0.25">
      <c r="A5" s="66"/>
      <c r="B5" s="27">
        <v>3</v>
      </c>
      <c r="C5" s="14">
        <v>2298.6418426856799</v>
      </c>
      <c r="D5" s="37">
        <v>2298.64</v>
      </c>
      <c r="E5" s="14"/>
      <c r="F5" s="14"/>
      <c r="G5" s="14">
        <v>30</v>
      </c>
      <c r="H5" s="24">
        <v>54</v>
      </c>
      <c r="I5" s="24">
        <v>501</v>
      </c>
      <c r="J5" s="30">
        <v>7.5310199999999989</v>
      </c>
      <c r="K5" s="26">
        <v>276.62975</v>
      </c>
      <c r="L5" s="23">
        <v>1695</v>
      </c>
      <c r="M5" s="7">
        <f t="shared" si="0"/>
        <v>2564.16261268568</v>
      </c>
      <c r="O5" s="34">
        <f t="shared" si="1"/>
        <v>1.842685680003342E-3</v>
      </c>
    </row>
    <row r="6" spans="1:16" ht="18.95" customHeight="1" x14ac:dyDescent="0.25">
      <c r="A6" s="66"/>
      <c r="B6" s="27">
        <v>4</v>
      </c>
      <c r="C6" s="14">
        <v>15860.98523189158</v>
      </c>
      <c r="D6" s="33">
        <v>5300</v>
      </c>
      <c r="E6" s="14">
        <f t="shared" ref="E6:E18" si="2">(C6-D6)*0.07</f>
        <v>739.26896623241066</v>
      </c>
      <c r="F6" s="14"/>
      <c r="G6" s="14">
        <v>30</v>
      </c>
      <c r="H6" s="24">
        <v>54</v>
      </c>
      <c r="I6" s="24">
        <v>501</v>
      </c>
      <c r="J6" s="30">
        <v>497.59429999999998</v>
      </c>
      <c r="K6" s="26">
        <v>1092.6875</v>
      </c>
      <c r="L6" s="23">
        <v>1695</v>
      </c>
      <c r="M6" s="7">
        <f t="shared" si="0"/>
        <v>15170.535998123991</v>
      </c>
      <c r="O6" s="34">
        <f t="shared" si="1"/>
        <v>10560.98523189158</v>
      </c>
    </row>
    <row r="7" spans="1:16" ht="18.95" customHeight="1" x14ac:dyDescent="0.25">
      <c r="A7" s="66"/>
      <c r="B7" s="27">
        <v>5</v>
      </c>
      <c r="C7" s="14">
        <v>17274.329796191694</v>
      </c>
      <c r="D7" s="33"/>
      <c r="E7" s="14">
        <f t="shared" si="2"/>
        <v>1209.2030857334187</v>
      </c>
      <c r="F7" s="14"/>
      <c r="G7" s="14">
        <v>30</v>
      </c>
      <c r="H7" s="24">
        <v>54</v>
      </c>
      <c r="I7" s="24">
        <v>501</v>
      </c>
      <c r="J7" s="30">
        <v>582.05083999999999</v>
      </c>
      <c r="K7" s="26">
        <v>27.662749999999999</v>
      </c>
      <c r="L7" s="23">
        <v>1695</v>
      </c>
      <c r="M7" s="7">
        <f t="shared" si="0"/>
        <v>21373.246471925111</v>
      </c>
      <c r="O7" s="34">
        <f t="shared" si="1"/>
        <v>17274.329796191694</v>
      </c>
    </row>
    <row r="8" spans="1:16" ht="18.95" customHeight="1" x14ac:dyDescent="0.25">
      <c r="A8" s="66"/>
      <c r="B8" s="27">
        <v>6</v>
      </c>
      <c r="C8" s="14">
        <v>2280.1355747764287</v>
      </c>
      <c r="D8" s="33">
        <v>2280.14</v>
      </c>
      <c r="E8" s="14"/>
      <c r="F8" s="14"/>
      <c r="G8" s="14">
        <v>30</v>
      </c>
      <c r="H8" s="24">
        <v>54</v>
      </c>
      <c r="I8" s="24">
        <v>501</v>
      </c>
      <c r="J8" s="30">
        <v>222.16908000000001</v>
      </c>
      <c r="K8" s="26">
        <v>165.97774999999999</v>
      </c>
      <c r="L8" s="23">
        <v>1695</v>
      </c>
      <c r="M8" s="7">
        <f t="shared" si="0"/>
        <v>2668.142404776429</v>
      </c>
      <c r="N8" s="2"/>
      <c r="O8" s="34">
        <f t="shared" si="1"/>
        <v>-4.425223571161041E-3</v>
      </c>
    </row>
    <row r="9" spans="1:16" ht="18.95" customHeight="1" thickBot="1" x14ac:dyDescent="0.3">
      <c r="A9" s="66"/>
      <c r="B9" s="27">
        <v>7</v>
      </c>
      <c r="C9" s="14">
        <v>6142.3640052728442</v>
      </c>
      <c r="D9" s="37"/>
      <c r="E9" s="14">
        <f t="shared" si="2"/>
        <v>429.96548036909911</v>
      </c>
      <c r="F9" s="14"/>
      <c r="G9" s="14">
        <v>30</v>
      </c>
      <c r="H9" s="24">
        <v>54</v>
      </c>
      <c r="I9" s="24">
        <v>501</v>
      </c>
      <c r="J9" s="30">
        <v>494.36660000000001</v>
      </c>
      <c r="K9" s="26">
        <v>207.47225</v>
      </c>
      <c r="L9" s="23">
        <v>1695</v>
      </c>
      <c r="M9" s="7">
        <f t="shared" si="0"/>
        <v>9554.1683356419435</v>
      </c>
      <c r="O9" s="34">
        <f t="shared" si="1"/>
        <v>6142.3640052728442</v>
      </c>
    </row>
    <row r="10" spans="1:16" ht="18.95" customHeight="1" thickBot="1" x14ac:dyDescent="0.3">
      <c r="A10" s="66"/>
      <c r="B10" s="27">
        <v>8</v>
      </c>
      <c r="C10" s="14">
        <v>3165.5865107502973</v>
      </c>
      <c r="D10" s="46">
        <f>2097+1070</f>
        <v>3167</v>
      </c>
      <c r="E10" s="14"/>
      <c r="F10" s="14"/>
      <c r="G10" s="14">
        <v>30</v>
      </c>
      <c r="H10" s="24">
        <v>54</v>
      </c>
      <c r="I10" s="24">
        <v>501</v>
      </c>
      <c r="J10" s="30">
        <v>62.400939999999991</v>
      </c>
      <c r="K10" s="26">
        <v>41.494250000000001</v>
      </c>
      <c r="L10" s="23">
        <v>1695</v>
      </c>
      <c r="M10" s="7">
        <f t="shared" si="0"/>
        <v>2382.4817007502975</v>
      </c>
      <c r="O10" s="34">
        <f t="shared" si="1"/>
        <v>-1.4134892497027067</v>
      </c>
    </row>
    <row r="11" spans="1:16" ht="18.95" customHeight="1" x14ac:dyDescent="0.25">
      <c r="A11" s="66"/>
      <c r="B11" s="27">
        <v>9</v>
      </c>
      <c r="C11" s="14">
        <v>2576.2787973899995</v>
      </c>
      <c r="D11" s="33">
        <v>2577</v>
      </c>
      <c r="E11" s="14"/>
      <c r="F11" s="14"/>
      <c r="G11" s="14">
        <v>30</v>
      </c>
      <c r="H11" s="24">
        <v>54</v>
      </c>
      <c r="I11" s="24">
        <v>501</v>
      </c>
      <c r="J11" s="30">
        <v>369.02670000000001</v>
      </c>
      <c r="K11" s="26">
        <v>345.78699999999998</v>
      </c>
      <c r="L11" s="23">
        <v>1695</v>
      </c>
      <c r="M11" s="7">
        <f t="shared" si="0"/>
        <v>2994.0924973899992</v>
      </c>
      <c r="O11" s="34">
        <f t="shared" si="1"/>
        <v>-0.72120261000054597</v>
      </c>
    </row>
    <row r="12" spans="1:16" ht="18.95" customHeight="1" x14ac:dyDescent="0.25">
      <c r="A12" s="66"/>
      <c r="B12" s="27">
        <v>10</v>
      </c>
      <c r="C12" s="14">
        <v>2983.1836168100003</v>
      </c>
      <c r="D12" s="37">
        <v>2984</v>
      </c>
      <c r="E12" s="14"/>
      <c r="F12" s="14"/>
      <c r="G12" s="14">
        <v>30</v>
      </c>
      <c r="H12" s="24">
        <v>54</v>
      </c>
      <c r="I12" s="24">
        <v>501</v>
      </c>
      <c r="J12" s="30">
        <v>272.73539999999997</v>
      </c>
      <c r="K12" s="26">
        <v>816.05774999999994</v>
      </c>
      <c r="L12" s="23">
        <v>1695</v>
      </c>
      <c r="M12" s="7">
        <f>C12-D12+E12+H12+K12+L12+I12+J12+F12+G12</f>
        <v>3367.9767668100003</v>
      </c>
      <c r="O12" s="34">
        <f>C12-D12</f>
        <v>-0.81638318999966941</v>
      </c>
      <c r="P12" s="54"/>
    </row>
    <row r="13" spans="1:16" ht="18.95" customHeight="1" x14ac:dyDescent="0.25">
      <c r="A13" s="66"/>
      <c r="B13" s="27">
        <v>11</v>
      </c>
      <c r="C13" s="14">
        <v>2492.5978475662369</v>
      </c>
      <c r="D13" s="37">
        <f>2492.6</f>
        <v>2492.6</v>
      </c>
      <c r="E13" s="14"/>
      <c r="F13" s="14"/>
      <c r="G13" s="14">
        <v>30</v>
      </c>
      <c r="H13" s="24">
        <v>54</v>
      </c>
      <c r="I13" s="24">
        <v>501</v>
      </c>
      <c r="J13" s="30">
        <v>391.62003999999996</v>
      </c>
      <c r="K13" s="26">
        <v>318.12400000000002</v>
      </c>
      <c r="L13" s="23">
        <v>1695</v>
      </c>
      <c r="M13" s="7">
        <f t="shared" si="0"/>
        <v>2989.741887566237</v>
      </c>
      <c r="O13" s="34">
        <f t="shared" si="1"/>
        <v>-2.1524337630580703E-3</v>
      </c>
    </row>
    <row r="14" spans="1:16" ht="18.95" customHeight="1" x14ac:dyDescent="0.25">
      <c r="A14" s="66"/>
      <c r="B14" s="27">
        <v>12</v>
      </c>
      <c r="C14" s="14">
        <v>2216.3542961065723</v>
      </c>
      <c r="D14" s="33">
        <v>2216</v>
      </c>
      <c r="E14" s="14"/>
      <c r="F14" s="14"/>
      <c r="G14" s="14">
        <v>30</v>
      </c>
      <c r="H14" s="24">
        <v>54</v>
      </c>
      <c r="I14" s="24">
        <v>501</v>
      </c>
      <c r="J14" s="30">
        <v>116.73284</v>
      </c>
      <c r="K14" s="26">
        <v>165.97774999999999</v>
      </c>
      <c r="L14" s="23">
        <v>1695</v>
      </c>
      <c r="M14" s="7">
        <f t="shared" si="0"/>
        <v>2563.0648861065724</v>
      </c>
      <c r="N14" s="2"/>
      <c r="O14" s="34">
        <f t="shared" si="1"/>
        <v>0.35429610657229205</v>
      </c>
    </row>
    <row r="15" spans="1:16" ht="18.95" customHeight="1" x14ac:dyDescent="0.25">
      <c r="A15" s="66"/>
      <c r="B15" s="27">
        <v>13</v>
      </c>
      <c r="C15" s="14">
        <v>5473.1379623061266</v>
      </c>
      <c r="D15" s="37">
        <v>5473.14</v>
      </c>
      <c r="E15" s="14"/>
      <c r="F15" s="14"/>
      <c r="G15" s="14">
        <v>30</v>
      </c>
      <c r="H15" s="24">
        <v>54</v>
      </c>
      <c r="I15" s="24">
        <v>501</v>
      </c>
      <c r="J15" s="30">
        <v>297.48067999999995</v>
      </c>
      <c r="K15" s="26">
        <v>96.820249999999987</v>
      </c>
      <c r="L15" s="23">
        <v>1695</v>
      </c>
      <c r="M15" s="7">
        <f t="shared" si="0"/>
        <v>2674.2988923061262</v>
      </c>
      <c r="O15" s="34">
        <f t="shared" si="1"/>
        <v>-2.0376938737172168E-3</v>
      </c>
    </row>
    <row r="16" spans="1:16" ht="18.95" customHeight="1" x14ac:dyDescent="0.25">
      <c r="A16" s="66"/>
      <c r="B16" s="27">
        <v>14</v>
      </c>
      <c r="C16" s="14">
        <v>5363.6738206706741</v>
      </c>
      <c r="D16" s="37">
        <f>2729.63+5133</f>
        <v>7862.63</v>
      </c>
      <c r="E16" s="14"/>
      <c r="F16" s="14"/>
      <c r="G16" s="14">
        <v>30</v>
      </c>
      <c r="H16" s="24">
        <v>54</v>
      </c>
      <c r="I16" s="24">
        <v>501</v>
      </c>
      <c r="J16" s="30">
        <v>450.79341999999997</v>
      </c>
      <c r="K16" s="26">
        <v>0</v>
      </c>
      <c r="L16" s="23">
        <v>1695</v>
      </c>
      <c r="M16" s="7">
        <f t="shared" si="0"/>
        <v>231.83724067067396</v>
      </c>
      <c r="N16" s="2"/>
      <c r="O16" s="34">
        <f t="shared" si="1"/>
        <v>-2498.956179329326</v>
      </c>
    </row>
    <row r="17" spans="1:25" ht="18.95" customHeight="1" x14ac:dyDescent="0.25">
      <c r="A17" s="66"/>
      <c r="B17" s="27">
        <v>15</v>
      </c>
      <c r="C17" s="16">
        <v>8335.5285712557379</v>
      </c>
      <c r="D17" s="38"/>
      <c r="E17" s="14">
        <f t="shared" si="2"/>
        <v>583.48699998790175</v>
      </c>
      <c r="F17" s="14"/>
      <c r="G17" s="14">
        <v>30</v>
      </c>
      <c r="H17" s="24">
        <v>54</v>
      </c>
      <c r="I17" s="24">
        <v>501</v>
      </c>
      <c r="J17" s="30">
        <v>445.95207999999997</v>
      </c>
      <c r="K17" s="26">
        <v>567.09100000000001</v>
      </c>
      <c r="L17" s="23">
        <v>1695</v>
      </c>
      <c r="M17" s="7">
        <f t="shared" si="0"/>
        <v>12212.058651243638</v>
      </c>
      <c r="N17" s="2"/>
      <c r="O17" s="34">
        <f t="shared" si="1"/>
        <v>8335.5285712557379</v>
      </c>
    </row>
    <row r="18" spans="1:25" ht="18.95" customHeight="1" x14ac:dyDescent="0.25">
      <c r="A18" s="66"/>
      <c r="B18" s="27">
        <v>16</v>
      </c>
      <c r="C18" s="16">
        <v>2617.4650341183587</v>
      </c>
      <c r="D18" s="37"/>
      <c r="E18" s="14">
        <f t="shared" si="2"/>
        <v>183.22255238828512</v>
      </c>
      <c r="F18" s="14"/>
      <c r="G18" s="14">
        <v>30</v>
      </c>
      <c r="H18" s="24">
        <v>54</v>
      </c>
      <c r="I18" s="24">
        <v>501</v>
      </c>
      <c r="J18" s="30">
        <v>543.31913999999995</v>
      </c>
      <c r="K18" s="26">
        <v>414.94450000000001</v>
      </c>
      <c r="L18" s="23">
        <v>1695</v>
      </c>
      <c r="M18" s="7">
        <f t="shared" si="0"/>
        <v>6038.9512265066442</v>
      </c>
      <c r="O18" s="34">
        <f t="shared" si="1"/>
        <v>2617.4650341183587</v>
      </c>
    </row>
    <row r="19" spans="1:25" ht="18.95" customHeight="1" thickBot="1" x14ac:dyDescent="0.3">
      <c r="A19" s="66"/>
      <c r="B19" s="27">
        <v>17</v>
      </c>
      <c r="C19" s="14">
        <v>2076.6251538000006</v>
      </c>
      <c r="D19" s="37">
        <v>2076.63</v>
      </c>
      <c r="E19" s="14"/>
      <c r="F19" s="14"/>
      <c r="G19" s="14">
        <v>30</v>
      </c>
      <c r="H19" s="24">
        <v>54</v>
      </c>
      <c r="I19" s="24">
        <v>501</v>
      </c>
      <c r="J19" s="30">
        <v>194.73411999999999</v>
      </c>
      <c r="K19" s="26">
        <v>0</v>
      </c>
      <c r="L19" s="23">
        <v>1695</v>
      </c>
      <c r="M19" s="7">
        <f t="shared" si="0"/>
        <v>2474.7292738000006</v>
      </c>
      <c r="N19" s="2"/>
      <c r="O19" s="34">
        <f t="shared" si="1"/>
        <v>-4.8461999995197402E-3</v>
      </c>
      <c r="Q19" s="2"/>
      <c r="V19" s="2"/>
      <c r="X19" s="2"/>
      <c r="Y19" s="2"/>
    </row>
    <row r="20" spans="1:25" ht="18.95" customHeight="1" thickBot="1" x14ac:dyDescent="0.3">
      <c r="A20" s="66"/>
      <c r="B20" s="27">
        <v>18</v>
      </c>
      <c r="C20" s="14">
        <v>-624.39648248961009</v>
      </c>
      <c r="D20" s="49"/>
      <c r="E20" s="14"/>
      <c r="F20" s="14"/>
      <c r="G20" s="14">
        <v>30</v>
      </c>
      <c r="H20" s="24">
        <v>54</v>
      </c>
      <c r="I20" s="24">
        <v>501</v>
      </c>
      <c r="J20" s="30">
        <v>416.90333999999996</v>
      </c>
      <c r="K20" s="26">
        <v>414.94450000000001</v>
      </c>
      <c r="L20" s="23">
        <v>1695</v>
      </c>
      <c r="M20" s="7">
        <f t="shared" si="0"/>
        <v>2487.4513575103897</v>
      </c>
      <c r="O20" s="34">
        <f t="shared" si="1"/>
        <v>-624.39648248961009</v>
      </c>
    </row>
    <row r="21" spans="1:25" x14ac:dyDescent="0.25">
      <c r="A21" s="66"/>
      <c r="B21" s="27" t="s">
        <v>10</v>
      </c>
      <c r="C21" s="9">
        <f>SUM(C3:C20)</f>
        <v>97582.952491138116</v>
      </c>
      <c r="D21" s="18">
        <f t="shared" ref="D21:M21" si="3">SUM(D3:D20)</f>
        <v>52834.779999999992</v>
      </c>
      <c r="E21" s="9">
        <f>SUM(E3:E20)</f>
        <v>3351.2354715041511</v>
      </c>
      <c r="F21" s="9">
        <f>SUM(F3:F20)</f>
        <v>0</v>
      </c>
      <c r="G21" s="9">
        <f>SUM(G3:G20)</f>
        <v>540</v>
      </c>
      <c r="H21" s="9">
        <f>SUM(H3:H20)</f>
        <v>972</v>
      </c>
      <c r="I21" s="9">
        <f t="shared" si="3"/>
        <v>8788</v>
      </c>
      <c r="J21" s="9">
        <f>SUM(J3:J20)</f>
        <v>5540.7787399999997</v>
      </c>
      <c r="K21" s="9">
        <v>16.577860000000001</v>
      </c>
      <c r="L21" s="9">
        <f t="shared" si="3"/>
        <v>30110</v>
      </c>
      <c r="M21" s="9">
        <f t="shared" si="3"/>
        <v>99292.318952642265</v>
      </c>
    </row>
    <row r="22" spans="1:25" ht="8.25" customHeight="1" x14ac:dyDescent="0.25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</row>
    <row r="23" spans="1:25" x14ac:dyDescent="0.25">
      <c r="A23" s="71" t="s">
        <v>19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3"/>
      <c r="N23" s="56"/>
      <c r="O23" s="56"/>
      <c r="P23" s="56"/>
    </row>
    <row r="24" spans="1:25" ht="15" customHeight="1" x14ac:dyDescent="0.25">
      <c r="A24" s="68" t="s">
        <v>21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70"/>
      <c r="N24" s="56"/>
      <c r="O24" s="56"/>
      <c r="P24" s="56"/>
    </row>
    <row r="25" spans="1:25" x14ac:dyDescent="0.25">
      <c r="A25" s="68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70"/>
      <c r="N25" s="56"/>
      <c r="O25" s="56"/>
      <c r="P25" s="56"/>
    </row>
    <row r="26" spans="1:25" x14ac:dyDescent="0.25">
      <c r="A26" s="68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70"/>
      <c r="N26" s="56"/>
      <c r="O26" s="56"/>
      <c r="P26" s="56"/>
    </row>
    <row r="27" spans="1:25" x14ac:dyDescent="0.25">
      <c r="A27" s="68" t="s">
        <v>22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70"/>
      <c r="N27" s="56"/>
      <c r="O27" s="56"/>
      <c r="P27" s="56"/>
    </row>
    <row r="28" spans="1:25" ht="15" customHeight="1" x14ac:dyDescent="0.25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70"/>
      <c r="N28" s="56"/>
      <c r="O28" s="56"/>
      <c r="P28" s="56"/>
    </row>
    <row r="29" spans="1:25" x14ac:dyDescent="0.25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56"/>
      <c r="O29" s="56"/>
      <c r="P29" s="56"/>
    </row>
    <row r="30" spans="1:25" x14ac:dyDescent="0.25">
      <c r="A30" s="56"/>
      <c r="B30" s="56"/>
      <c r="C30" s="56"/>
      <c r="D30" s="57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</row>
  </sheetData>
  <mergeCells count="7">
    <mergeCell ref="A1:M1"/>
    <mergeCell ref="A22:M22"/>
    <mergeCell ref="A3:A21"/>
    <mergeCell ref="A29:M29"/>
    <mergeCell ref="A24:M26"/>
    <mergeCell ref="A23:M23"/>
    <mergeCell ref="A27:M28"/>
  </mergeCells>
  <pageMargins left="0.19685039370078741" right="0" top="0.19685039370078741" bottom="0" header="0.31496062992125984" footer="0.31496062992125984"/>
  <pageSetup paperSize="9" scale="9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zoomScaleNormal="100" workbookViewId="0">
      <selection activeCell="R20" sqref="R20"/>
    </sheetView>
  </sheetViews>
  <sheetFormatPr defaultRowHeight="15" x14ac:dyDescent="0.25"/>
  <cols>
    <col min="1" max="1" width="5" customWidth="1"/>
    <col min="2" max="2" width="8.5703125" bestFit="1" customWidth="1"/>
    <col min="3" max="3" width="13.5703125" bestFit="1" customWidth="1"/>
    <col min="4" max="4" width="11.42578125" bestFit="1" customWidth="1"/>
    <col min="5" max="5" width="10.42578125" bestFit="1" customWidth="1"/>
    <col min="6" max="6" width="11.42578125" hidden="1" customWidth="1"/>
    <col min="7" max="7" width="11.140625" bestFit="1" customWidth="1"/>
    <col min="8" max="8" width="8.7109375" customWidth="1"/>
    <col min="9" max="9" width="11.42578125" bestFit="1" customWidth="1"/>
    <col min="10" max="11" width="10.42578125" bestFit="1" customWidth="1"/>
    <col min="12" max="12" width="11.42578125" bestFit="1" customWidth="1"/>
    <col min="13" max="13" width="16.28515625" customWidth="1"/>
    <col min="14" max="14" width="0.85546875" customWidth="1"/>
    <col min="15" max="15" width="13.28515625" style="34" bestFit="1" customWidth="1"/>
    <col min="22" max="22" width="16.28515625" bestFit="1" customWidth="1"/>
  </cols>
  <sheetData>
    <row r="1" spans="1:26" x14ac:dyDescent="0.25">
      <c r="A1" s="64" t="s">
        <v>23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26" ht="60" x14ac:dyDescent="0.25">
      <c r="A2" s="3" t="s">
        <v>0</v>
      </c>
      <c r="B2" s="28" t="s">
        <v>2</v>
      </c>
      <c r="C2" s="4" t="s">
        <v>9</v>
      </c>
      <c r="D2" s="4" t="s">
        <v>8</v>
      </c>
      <c r="E2" s="4" t="s">
        <v>18</v>
      </c>
      <c r="F2" s="4" t="s">
        <v>20</v>
      </c>
      <c r="G2" s="50" t="s">
        <v>17</v>
      </c>
      <c r="H2" s="4" t="s">
        <v>12</v>
      </c>
      <c r="I2" s="4" t="s">
        <v>15</v>
      </c>
      <c r="J2" s="29" t="s">
        <v>16</v>
      </c>
      <c r="K2" s="4" t="s">
        <v>7</v>
      </c>
      <c r="L2" s="4" t="s">
        <v>13</v>
      </c>
      <c r="M2" s="5" t="s">
        <v>6</v>
      </c>
      <c r="O2" s="47" t="s">
        <v>14</v>
      </c>
    </row>
    <row r="3" spans="1:26" ht="18.95" customHeight="1" x14ac:dyDescent="0.25">
      <c r="A3" s="66" t="s">
        <v>3</v>
      </c>
      <c r="B3" s="27">
        <v>1</v>
      </c>
      <c r="C3" s="13">
        <v>2786.3287363999989</v>
      </c>
      <c r="D3" s="45">
        <v>2786.33</v>
      </c>
      <c r="E3" s="14"/>
      <c r="F3" s="14"/>
      <c r="G3" s="14">
        <v>30</v>
      </c>
      <c r="H3" s="21">
        <v>54</v>
      </c>
      <c r="I3" s="21">
        <v>1279</v>
      </c>
      <c r="J3" s="30">
        <v>19.365780000000001</v>
      </c>
      <c r="K3" s="21">
        <v>55.325749999999999</v>
      </c>
      <c r="L3" s="22">
        <v>2095</v>
      </c>
      <c r="M3" s="7">
        <f t="shared" ref="M3:M20" si="0">C3-D3+E3+H3+K3+L3+I3+J3+F3+G3</f>
        <v>3532.690266399999</v>
      </c>
      <c r="O3" s="34">
        <f>C3-D3</f>
        <v>-1.263600001038867E-3</v>
      </c>
      <c r="Q3" s="2">
        <f>L3+100</f>
        <v>2195</v>
      </c>
    </row>
    <row r="4" spans="1:26" ht="18.95" customHeight="1" x14ac:dyDescent="0.25">
      <c r="A4" s="66"/>
      <c r="B4" s="27">
        <v>2</v>
      </c>
      <c r="C4" s="13">
        <v>3292.1188868246659</v>
      </c>
      <c r="D4" s="39">
        <v>3300</v>
      </c>
      <c r="E4" s="14"/>
      <c r="F4" s="14"/>
      <c r="G4" s="14">
        <v>30</v>
      </c>
      <c r="H4" s="21">
        <v>54</v>
      </c>
      <c r="I4" s="21">
        <v>1279</v>
      </c>
      <c r="J4" s="30">
        <v>579.8990399999999</v>
      </c>
      <c r="K4" s="21">
        <v>318.12400000000002</v>
      </c>
      <c r="L4" s="22">
        <v>2095</v>
      </c>
      <c r="M4" s="7">
        <f t="shared" si="0"/>
        <v>4348.1419268246664</v>
      </c>
      <c r="O4" s="34">
        <f t="shared" ref="O4:O20" si="1">C4-D4</f>
        <v>-7.8811131753341215</v>
      </c>
      <c r="V4" s="48"/>
    </row>
    <row r="5" spans="1:26" ht="18.95" customHeight="1" x14ac:dyDescent="0.25">
      <c r="A5" s="66"/>
      <c r="B5" s="27">
        <v>3</v>
      </c>
      <c r="C5" s="13">
        <v>3169.320453016117</v>
      </c>
      <c r="D5" s="40">
        <v>3169</v>
      </c>
      <c r="E5" s="14"/>
      <c r="F5" s="14"/>
      <c r="G5" s="14">
        <v>30</v>
      </c>
      <c r="H5" s="21">
        <v>54</v>
      </c>
      <c r="I5" s="21">
        <v>1279</v>
      </c>
      <c r="J5" s="30">
        <v>357.19193999999999</v>
      </c>
      <c r="K5" s="21">
        <v>207.47225</v>
      </c>
      <c r="L5" s="22">
        <v>2095</v>
      </c>
      <c r="M5" s="7">
        <f t="shared" si="0"/>
        <v>4022.9846430161174</v>
      </c>
      <c r="O5" s="34">
        <f t="shared" si="1"/>
        <v>0.32045301611697141</v>
      </c>
    </row>
    <row r="6" spans="1:26" ht="18.95" customHeight="1" x14ac:dyDescent="0.25">
      <c r="A6" s="66"/>
      <c r="B6" s="27">
        <v>4</v>
      </c>
      <c r="C6" s="13">
        <v>8712.5831653607729</v>
      </c>
      <c r="D6" s="33">
        <v>8712</v>
      </c>
      <c r="E6" s="14"/>
      <c r="F6" s="14"/>
      <c r="G6" s="14">
        <v>30</v>
      </c>
      <c r="H6" s="21">
        <v>54</v>
      </c>
      <c r="I6" s="21">
        <v>1279</v>
      </c>
      <c r="J6" s="30">
        <v>472.84902</v>
      </c>
      <c r="K6" s="21">
        <v>691.57425000000001</v>
      </c>
      <c r="L6" s="22">
        <v>2095</v>
      </c>
      <c r="M6" s="7">
        <f t="shared" si="0"/>
        <v>4623.0064353607722</v>
      </c>
      <c r="O6" s="34">
        <f t="shared" si="1"/>
        <v>0.58316536077290948</v>
      </c>
      <c r="S6" s="2"/>
      <c r="V6" s="2"/>
      <c r="Z6" s="2"/>
    </row>
    <row r="7" spans="1:26" ht="18.95" customHeight="1" x14ac:dyDescent="0.25">
      <c r="A7" s="66"/>
      <c r="B7" s="27">
        <v>5</v>
      </c>
      <c r="C7" s="13">
        <v>3548.511677276008</v>
      </c>
      <c r="D7" s="40">
        <v>3548.51</v>
      </c>
      <c r="E7" s="14"/>
      <c r="F7" s="14"/>
      <c r="G7" s="14">
        <v>30</v>
      </c>
      <c r="H7" s="21">
        <v>54</v>
      </c>
      <c r="I7" s="21">
        <v>1279</v>
      </c>
      <c r="J7" s="30">
        <v>578.82313999999997</v>
      </c>
      <c r="K7" s="21">
        <v>608.58524999999997</v>
      </c>
      <c r="L7" s="22">
        <v>2095</v>
      </c>
      <c r="M7" s="7">
        <f t="shared" si="0"/>
        <v>4645.4100672760078</v>
      </c>
      <c r="O7" s="34">
        <f t="shared" si="1"/>
        <v>1.6772760077401472E-3</v>
      </c>
    </row>
    <row r="8" spans="1:26" ht="18.95" customHeight="1" x14ac:dyDescent="0.25">
      <c r="A8" s="66"/>
      <c r="B8" s="27">
        <v>6</v>
      </c>
      <c r="C8" s="13">
        <v>3028.9558075700011</v>
      </c>
      <c r="D8" s="33">
        <v>3310.78</v>
      </c>
      <c r="E8" s="14"/>
      <c r="F8" s="14"/>
      <c r="G8" s="14">
        <v>30</v>
      </c>
      <c r="H8" s="21">
        <v>54</v>
      </c>
      <c r="I8" s="21">
        <v>1279</v>
      </c>
      <c r="J8" s="30">
        <v>352.88847999999996</v>
      </c>
      <c r="K8" s="21">
        <v>124.48325</v>
      </c>
      <c r="L8" s="22">
        <v>2095</v>
      </c>
      <c r="M8" s="7">
        <f t="shared" si="0"/>
        <v>3653.5475375700012</v>
      </c>
      <c r="O8" s="34">
        <f t="shared" si="1"/>
        <v>-281.82419242999913</v>
      </c>
      <c r="P8" s="2"/>
      <c r="Q8" s="2"/>
    </row>
    <row r="9" spans="1:26" ht="18.95" customHeight="1" x14ac:dyDescent="0.25">
      <c r="A9" s="66"/>
      <c r="B9" s="27">
        <v>7</v>
      </c>
      <c r="C9" s="13">
        <v>3163.9767344524657</v>
      </c>
      <c r="D9" s="38"/>
      <c r="E9" s="14">
        <f t="shared" ref="E9:E20" si="2">(C9-D9)*0.07</f>
        <v>221.47837141167261</v>
      </c>
      <c r="F9" s="14"/>
      <c r="G9" s="14">
        <v>30</v>
      </c>
      <c r="H9" s="21">
        <v>54</v>
      </c>
      <c r="I9" s="21">
        <v>1279</v>
      </c>
      <c r="J9" s="30">
        <v>280.80444</v>
      </c>
      <c r="K9" s="21">
        <v>331.95549999999997</v>
      </c>
      <c r="L9" s="22">
        <v>2095</v>
      </c>
      <c r="M9" s="7">
        <f t="shared" si="0"/>
        <v>7456.2150458641381</v>
      </c>
      <c r="O9" s="34">
        <f t="shared" si="1"/>
        <v>3163.9767344524657</v>
      </c>
    </row>
    <row r="10" spans="1:26" ht="18.95" customHeight="1" x14ac:dyDescent="0.25">
      <c r="A10" s="66"/>
      <c r="B10" s="27">
        <v>8</v>
      </c>
      <c r="C10" s="13">
        <v>2858.6313414624074</v>
      </c>
      <c r="D10" s="39">
        <v>2860</v>
      </c>
      <c r="E10" s="14"/>
      <c r="F10" s="14"/>
      <c r="G10" s="14">
        <v>30</v>
      </c>
      <c r="H10" s="21">
        <v>54</v>
      </c>
      <c r="I10" s="21">
        <v>1279</v>
      </c>
      <c r="J10" s="30">
        <v>373.33015999999998</v>
      </c>
      <c r="K10" s="21">
        <v>27.662749999999999</v>
      </c>
      <c r="L10" s="22">
        <v>2095</v>
      </c>
      <c r="M10" s="7">
        <f t="shared" si="0"/>
        <v>3857.6242514624073</v>
      </c>
      <c r="O10" s="34">
        <f t="shared" si="1"/>
        <v>-1.368658537592637</v>
      </c>
    </row>
    <row r="11" spans="1:26" ht="18.95" customHeight="1" x14ac:dyDescent="0.25">
      <c r="A11" s="66"/>
      <c r="B11" s="27">
        <v>9</v>
      </c>
      <c r="C11" s="13">
        <v>7032.654904281404</v>
      </c>
      <c r="D11" s="39"/>
      <c r="E11" s="14">
        <f t="shared" si="2"/>
        <v>492.28584329969834</v>
      </c>
      <c r="F11" s="14"/>
      <c r="G11" s="14">
        <v>30</v>
      </c>
      <c r="H11" s="21">
        <v>54</v>
      </c>
      <c r="I11" s="21">
        <v>1279</v>
      </c>
      <c r="J11" s="30">
        <v>949.46361999999999</v>
      </c>
      <c r="K11" s="21">
        <v>179.80924999999999</v>
      </c>
      <c r="L11" s="22">
        <v>2095</v>
      </c>
      <c r="M11" s="7">
        <f t="shared" si="0"/>
        <v>12112.213617581103</v>
      </c>
      <c r="O11" s="34">
        <f t="shared" si="1"/>
        <v>7032.654904281404</v>
      </c>
    </row>
    <row r="12" spans="1:26" ht="18.95" customHeight="1" x14ac:dyDescent="0.25">
      <c r="A12" s="66"/>
      <c r="B12" s="27">
        <v>10</v>
      </c>
      <c r="C12" s="13">
        <v>3822.0101796589706</v>
      </c>
      <c r="D12" s="39">
        <v>3723</v>
      </c>
      <c r="E12" s="14"/>
      <c r="F12" s="14"/>
      <c r="G12" s="14">
        <v>30</v>
      </c>
      <c r="H12" s="21">
        <v>54</v>
      </c>
      <c r="I12" s="21">
        <v>1279</v>
      </c>
      <c r="J12" s="30">
        <v>696.09399999999994</v>
      </c>
      <c r="K12" s="21">
        <v>733.06875000000002</v>
      </c>
      <c r="L12" s="22">
        <v>2095</v>
      </c>
      <c r="M12" s="7">
        <f t="shared" si="0"/>
        <v>4986.1729296589701</v>
      </c>
      <c r="O12" s="34">
        <f t="shared" si="1"/>
        <v>99.010179658970628</v>
      </c>
    </row>
    <row r="13" spans="1:26" ht="18.95" customHeight="1" x14ac:dyDescent="0.25">
      <c r="A13" s="66"/>
      <c r="B13" s="27">
        <v>11</v>
      </c>
      <c r="C13" s="13">
        <v>3611.3995550599998</v>
      </c>
      <c r="D13" s="40"/>
      <c r="E13" s="14">
        <f t="shared" si="2"/>
        <v>252.79796885420001</v>
      </c>
      <c r="F13" s="14"/>
      <c r="G13" s="14">
        <v>30</v>
      </c>
      <c r="H13" s="21">
        <v>54</v>
      </c>
      <c r="I13" s="21">
        <v>1279</v>
      </c>
      <c r="J13" s="30">
        <v>645.52768000000003</v>
      </c>
      <c r="K13" s="21">
        <v>553.2595</v>
      </c>
      <c r="L13" s="22">
        <v>2095</v>
      </c>
      <c r="M13" s="7">
        <f t="shared" si="0"/>
        <v>8520.9847039141987</v>
      </c>
      <c r="N13" t="s">
        <v>11</v>
      </c>
      <c r="O13" s="34">
        <f t="shared" si="1"/>
        <v>3611.3995550599998</v>
      </c>
    </row>
    <row r="14" spans="1:26" ht="18.95" customHeight="1" x14ac:dyDescent="0.25">
      <c r="A14" s="66"/>
      <c r="B14" s="27">
        <v>12</v>
      </c>
      <c r="C14" s="13">
        <v>3529.0817310999996</v>
      </c>
      <c r="D14" s="39">
        <v>3600</v>
      </c>
      <c r="E14" s="14"/>
      <c r="F14" s="14"/>
      <c r="G14" s="14">
        <v>30</v>
      </c>
      <c r="H14" s="21">
        <v>54</v>
      </c>
      <c r="I14" s="21">
        <v>1279</v>
      </c>
      <c r="J14" s="30">
        <v>340.51583999999997</v>
      </c>
      <c r="K14" s="21">
        <v>567.09100000000001</v>
      </c>
      <c r="L14" s="22">
        <v>2095</v>
      </c>
      <c r="M14" s="7">
        <f t="shared" si="0"/>
        <v>4294.6885710999995</v>
      </c>
      <c r="O14" s="34">
        <f t="shared" si="1"/>
        <v>-70.918268900000385</v>
      </c>
    </row>
    <row r="15" spans="1:26" ht="18.95" customHeight="1" x14ac:dyDescent="0.25">
      <c r="A15" s="66"/>
      <c r="B15" s="27">
        <v>13</v>
      </c>
      <c r="C15" s="13">
        <v>7147.4965213336927</v>
      </c>
      <c r="D15" s="33"/>
      <c r="E15" s="14"/>
      <c r="F15" s="14"/>
      <c r="G15" s="14">
        <v>30</v>
      </c>
      <c r="H15" s="21">
        <v>54</v>
      </c>
      <c r="I15" s="21">
        <v>1279</v>
      </c>
      <c r="J15" s="30">
        <v>302.86003999999997</v>
      </c>
      <c r="K15" s="21">
        <v>276.62975</v>
      </c>
      <c r="L15" s="22">
        <v>2095</v>
      </c>
      <c r="M15" s="7">
        <f t="shared" si="0"/>
        <v>11184.986311333692</v>
      </c>
      <c r="O15" s="34">
        <f t="shared" si="1"/>
        <v>7147.4965213336927</v>
      </c>
      <c r="R15" s="53"/>
    </row>
    <row r="16" spans="1:26" ht="18.95" customHeight="1" x14ac:dyDescent="0.25">
      <c r="A16" s="66"/>
      <c r="B16" s="27">
        <v>14</v>
      </c>
      <c r="C16" s="13">
        <v>3486.0844470186835</v>
      </c>
      <c r="D16" s="33">
        <v>3500</v>
      </c>
      <c r="E16" s="14"/>
      <c r="F16" s="14"/>
      <c r="G16" s="14">
        <v>30</v>
      </c>
      <c r="H16" s="21">
        <v>54</v>
      </c>
      <c r="I16" s="21">
        <v>1279</v>
      </c>
      <c r="J16" s="30">
        <v>694.48021999999992</v>
      </c>
      <c r="K16" s="21">
        <v>207.47225</v>
      </c>
      <c r="L16" s="22">
        <v>2095</v>
      </c>
      <c r="M16" s="7">
        <f t="shared" si="0"/>
        <v>4346.0369170186832</v>
      </c>
      <c r="O16" s="34">
        <f t="shared" si="1"/>
        <v>-13.915552981316523</v>
      </c>
    </row>
    <row r="17" spans="1:21" ht="18.95" customHeight="1" x14ac:dyDescent="0.25">
      <c r="A17" s="66"/>
      <c r="B17" s="27">
        <v>15</v>
      </c>
      <c r="C17" s="13">
        <v>2964.1627798044951</v>
      </c>
      <c r="D17" s="38">
        <v>2965</v>
      </c>
      <c r="E17" s="14"/>
      <c r="F17" s="14"/>
      <c r="G17" s="14">
        <v>30</v>
      </c>
      <c r="H17" s="21">
        <v>54</v>
      </c>
      <c r="I17" s="21">
        <v>1279</v>
      </c>
      <c r="J17" s="30">
        <v>395.38561999999996</v>
      </c>
      <c r="K17" s="21">
        <v>138.31475</v>
      </c>
      <c r="L17" s="22">
        <v>2095</v>
      </c>
      <c r="M17" s="7">
        <f t="shared" si="0"/>
        <v>3990.8631498044952</v>
      </c>
      <c r="O17" s="34">
        <f t="shared" si="1"/>
        <v>-0.83722019550486948</v>
      </c>
    </row>
    <row r="18" spans="1:21" ht="18.95" customHeight="1" x14ac:dyDescent="0.25">
      <c r="A18" s="66"/>
      <c r="B18" s="27">
        <v>16</v>
      </c>
      <c r="C18" s="13">
        <v>1870.8728371945087</v>
      </c>
      <c r="D18" s="41">
        <v>3000</v>
      </c>
      <c r="E18" s="14"/>
      <c r="F18" s="14"/>
      <c r="G18" s="14">
        <v>30</v>
      </c>
      <c r="H18" s="21">
        <v>54</v>
      </c>
      <c r="I18" s="21">
        <v>1279</v>
      </c>
      <c r="J18" s="30">
        <v>268.43194</v>
      </c>
      <c r="K18" s="21">
        <v>899.04674999999997</v>
      </c>
      <c r="L18" s="22">
        <v>2095</v>
      </c>
      <c r="M18" s="7">
        <f t="shared" si="0"/>
        <v>3496.3515271945084</v>
      </c>
      <c r="O18" s="34">
        <f>C18-D18-2400</f>
        <v>-3529.127162805491</v>
      </c>
    </row>
    <row r="19" spans="1:21" ht="18.95" customHeight="1" x14ac:dyDescent="0.25">
      <c r="A19" s="66"/>
      <c r="B19" s="27">
        <v>17</v>
      </c>
      <c r="C19" s="13">
        <v>3584.0483675978703</v>
      </c>
      <c r="D19" s="40">
        <v>3584.05</v>
      </c>
      <c r="E19" s="14"/>
      <c r="F19" s="14"/>
      <c r="G19" s="14">
        <v>30</v>
      </c>
      <c r="H19" s="21">
        <v>54</v>
      </c>
      <c r="I19" s="21">
        <v>1279</v>
      </c>
      <c r="J19" s="30">
        <v>1056.5136399999999</v>
      </c>
      <c r="K19" s="21">
        <v>387.28149999999999</v>
      </c>
      <c r="L19" s="22">
        <v>2095</v>
      </c>
      <c r="M19" s="7">
        <f t="shared" si="0"/>
        <v>4901.7935075978703</v>
      </c>
      <c r="O19" s="34">
        <f t="shared" si="1"/>
        <v>-1.6324021298714797E-3</v>
      </c>
    </row>
    <row r="20" spans="1:21" ht="18.95" customHeight="1" x14ac:dyDescent="0.25">
      <c r="A20" s="66"/>
      <c r="B20" s="27">
        <v>18</v>
      </c>
      <c r="C20" s="13">
        <v>3939.3838419909575</v>
      </c>
      <c r="D20" s="39"/>
      <c r="E20" s="14">
        <f t="shared" si="2"/>
        <v>275.75686893936705</v>
      </c>
      <c r="F20" s="14"/>
      <c r="G20" s="14">
        <v>30</v>
      </c>
      <c r="H20" s="21">
        <v>54</v>
      </c>
      <c r="I20" s="21">
        <v>1279</v>
      </c>
      <c r="J20" s="30">
        <v>855.32425999999998</v>
      </c>
      <c r="K20" s="21">
        <v>442.60750000000002</v>
      </c>
      <c r="L20" s="22">
        <v>2095</v>
      </c>
      <c r="M20" s="7">
        <f t="shared" si="0"/>
        <v>8971.0724709303249</v>
      </c>
      <c r="O20" s="34">
        <f t="shared" si="1"/>
        <v>3939.3838419909575</v>
      </c>
    </row>
    <row r="21" spans="1:21" ht="18.95" customHeight="1" x14ac:dyDescent="0.25">
      <c r="A21" s="66"/>
      <c r="B21" s="1"/>
      <c r="C21" s="6"/>
      <c r="D21" s="11"/>
      <c r="E21" s="14"/>
      <c r="F21" s="14"/>
      <c r="G21" s="14"/>
      <c r="H21" s="20"/>
      <c r="I21" s="21"/>
      <c r="J21" s="30"/>
      <c r="K21" s="10"/>
      <c r="L21" s="8"/>
      <c r="M21" s="7"/>
    </row>
    <row r="22" spans="1:21" x14ac:dyDescent="0.25">
      <c r="A22" s="66"/>
      <c r="B22" s="27" t="s">
        <v>10</v>
      </c>
      <c r="C22" s="9">
        <f t="shared" ref="C22:M22" si="3">SUM(C3:C20)</f>
        <v>71547.621967403029</v>
      </c>
      <c r="D22" s="9">
        <f t="shared" si="3"/>
        <v>48058.670000000006</v>
      </c>
      <c r="E22" s="9">
        <f t="shared" si="3"/>
        <v>1242.3190525049381</v>
      </c>
      <c r="F22" s="9">
        <f t="shared" si="3"/>
        <v>0</v>
      </c>
      <c r="G22" s="9">
        <f t="shared" si="3"/>
        <v>540</v>
      </c>
      <c r="H22" s="9">
        <f t="shared" si="3"/>
        <v>972</v>
      </c>
      <c r="I22" s="9">
        <f t="shared" si="3"/>
        <v>23022</v>
      </c>
      <c r="J22" s="9">
        <f t="shared" si="3"/>
        <v>9219.7488599999997</v>
      </c>
      <c r="K22" s="9">
        <f t="shared" si="3"/>
        <v>6749.7640000000001</v>
      </c>
      <c r="L22" s="9">
        <f t="shared" si="3"/>
        <v>37710</v>
      </c>
      <c r="M22" s="9">
        <f t="shared" si="3"/>
        <v>102944.78387990795</v>
      </c>
    </row>
    <row r="23" spans="1:21" ht="8.25" customHeight="1" x14ac:dyDescent="0.25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</row>
    <row r="24" spans="1:21" x14ac:dyDescent="0.25">
      <c r="A24" s="71" t="s">
        <v>19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3"/>
      <c r="N24" s="58"/>
      <c r="O24" s="58"/>
      <c r="P24" s="58"/>
      <c r="Q24" s="56"/>
      <c r="R24" s="56"/>
      <c r="S24" s="56"/>
      <c r="T24" s="56"/>
      <c r="U24" s="56"/>
    </row>
    <row r="25" spans="1:21" ht="15" customHeight="1" x14ac:dyDescent="0.25">
      <c r="A25" s="68" t="s">
        <v>21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70"/>
      <c r="N25" s="58"/>
      <c r="O25" s="58"/>
      <c r="P25" s="58"/>
      <c r="Q25" s="56"/>
      <c r="R25" s="56"/>
      <c r="S25" s="56"/>
      <c r="T25" s="56"/>
      <c r="U25" s="56"/>
    </row>
    <row r="26" spans="1:21" x14ac:dyDescent="0.25">
      <c r="A26" s="68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70"/>
      <c r="N26" s="58"/>
      <c r="O26" s="58"/>
      <c r="P26" s="58"/>
      <c r="Q26" s="56"/>
      <c r="R26" s="56"/>
      <c r="S26" s="56"/>
      <c r="T26" s="56"/>
      <c r="U26" s="56"/>
    </row>
    <row r="27" spans="1:21" x14ac:dyDescent="0.25">
      <c r="A27" s="68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70"/>
      <c r="N27" s="58"/>
      <c r="O27" s="58"/>
      <c r="P27" s="58"/>
      <c r="Q27" s="56"/>
      <c r="R27" s="56"/>
      <c r="S27" s="56"/>
      <c r="T27" s="56"/>
      <c r="U27" s="56"/>
    </row>
    <row r="28" spans="1:21" ht="15" customHeight="1" x14ac:dyDescent="0.25">
      <c r="A28" s="68" t="s">
        <v>22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70"/>
      <c r="N28" s="58"/>
      <c r="O28" s="58"/>
      <c r="P28" s="58"/>
      <c r="Q28" s="56"/>
      <c r="R28" s="56"/>
      <c r="S28" s="56"/>
      <c r="T28" s="56"/>
      <c r="U28" s="56"/>
    </row>
    <row r="29" spans="1:21" ht="15" customHeight="1" x14ac:dyDescent="0.25">
      <c r="A29" s="68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70"/>
      <c r="N29" s="58"/>
      <c r="O29" s="58"/>
      <c r="P29" s="58"/>
      <c r="Q29" s="56"/>
      <c r="R29" s="56"/>
      <c r="S29" s="56"/>
      <c r="T29" s="56"/>
      <c r="U29" s="56"/>
    </row>
    <row r="30" spans="1:21" x14ac:dyDescent="0.25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58"/>
      <c r="O30" s="58"/>
      <c r="P30" s="58"/>
      <c r="Q30" s="56"/>
      <c r="R30" s="56"/>
      <c r="S30" s="56"/>
      <c r="T30" s="56"/>
      <c r="U30" s="56"/>
    </row>
    <row r="31" spans="1:21" ht="15" customHeight="1" x14ac:dyDescent="0.25">
      <c r="A31" s="58"/>
      <c r="B31" s="58"/>
      <c r="C31" s="58"/>
      <c r="D31" s="59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6"/>
      <c r="R31" s="56"/>
      <c r="S31" s="56"/>
      <c r="T31" s="56"/>
      <c r="U31" s="56"/>
    </row>
    <row r="32" spans="1:21" ht="15" customHeight="1" x14ac:dyDescent="0.25">
      <c r="D32" s="19"/>
    </row>
    <row r="33" spans="4:4" x14ac:dyDescent="0.25">
      <c r="D33" s="19"/>
    </row>
    <row r="34" spans="4:4" x14ac:dyDescent="0.25">
      <c r="D34" s="19"/>
    </row>
  </sheetData>
  <mergeCells count="7">
    <mergeCell ref="A1:M1"/>
    <mergeCell ref="A23:M23"/>
    <mergeCell ref="A3:A22"/>
    <mergeCell ref="A30:M30"/>
    <mergeCell ref="A25:M27"/>
    <mergeCell ref="A24:M24"/>
    <mergeCell ref="A28:M29"/>
  </mergeCells>
  <pageMargins left="0.27559055118110237" right="0" top="0.19685039370078741" bottom="0.19685039370078741" header="0" footer="0"/>
  <pageSetup paperSize="9" scale="95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zoomScaleNormal="100" workbookViewId="0">
      <selection activeCell="E20" sqref="E20"/>
    </sheetView>
  </sheetViews>
  <sheetFormatPr defaultRowHeight="15" x14ac:dyDescent="0.25"/>
  <cols>
    <col min="1" max="1" width="5" customWidth="1"/>
    <col min="2" max="2" width="8.5703125" bestFit="1" customWidth="1"/>
    <col min="3" max="3" width="13.5703125" bestFit="1" customWidth="1"/>
    <col min="4" max="4" width="11.28515625" customWidth="1"/>
    <col min="5" max="5" width="10.42578125" bestFit="1" customWidth="1"/>
    <col min="6" max="6" width="11.7109375" hidden="1" customWidth="1"/>
    <col min="7" max="7" width="11.140625" bestFit="1" customWidth="1"/>
    <col min="8" max="8" width="8.85546875" bestFit="1" customWidth="1"/>
    <col min="9" max="9" width="11.42578125" bestFit="1" customWidth="1"/>
    <col min="10" max="10" width="11.140625" customWidth="1"/>
    <col min="11" max="11" width="10.42578125" bestFit="1" customWidth="1"/>
    <col min="12" max="12" width="11.42578125" bestFit="1" customWidth="1"/>
    <col min="13" max="13" width="15.5703125" customWidth="1"/>
    <col min="14" max="14" width="1" customWidth="1"/>
    <col min="15" max="15" width="17.42578125" style="34" bestFit="1" customWidth="1"/>
    <col min="16" max="16" width="18.42578125" bestFit="1" customWidth="1"/>
  </cols>
  <sheetData>
    <row r="1" spans="1:21" x14ac:dyDescent="0.25">
      <c r="A1" s="64" t="s">
        <v>23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21" ht="47.25" customHeight="1" x14ac:dyDescent="0.25">
      <c r="A2" s="3" t="s">
        <v>0</v>
      </c>
      <c r="B2" s="28" t="s">
        <v>2</v>
      </c>
      <c r="C2" s="4" t="s">
        <v>9</v>
      </c>
      <c r="D2" s="4" t="s">
        <v>8</v>
      </c>
      <c r="E2" s="4" t="s">
        <v>18</v>
      </c>
      <c r="F2" s="4" t="s">
        <v>20</v>
      </c>
      <c r="G2" s="50" t="s">
        <v>17</v>
      </c>
      <c r="H2" s="4" t="s">
        <v>12</v>
      </c>
      <c r="I2" s="4" t="s">
        <v>15</v>
      </c>
      <c r="J2" s="29" t="s">
        <v>16</v>
      </c>
      <c r="K2" s="4" t="s">
        <v>7</v>
      </c>
      <c r="L2" s="4" t="s">
        <v>13</v>
      </c>
      <c r="M2" s="5" t="s">
        <v>6</v>
      </c>
      <c r="O2" s="47" t="s">
        <v>14</v>
      </c>
    </row>
    <row r="3" spans="1:21" ht="18.95" customHeight="1" x14ac:dyDescent="0.25">
      <c r="A3" s="66" t="s">
        <v>4</v>
      </c>
      <c r="B3" s="27">
        <v>1</v>
      </c>
      <c r="C3" s="14">
        <v>3416.6256452509242</v>
      </c>
      <c r="D3" s="15"/>
      <c r="E3" s="14">
        <f t="shared" ref="E3:E19" si="0">(C3-D3)*0.07</f>
        <v>239.16379516756473</v>
      </c>
      <c r="F3" s="14"/>
      <c r="G3" s="14">
        <v>30</v>
      </c>
      <c r="H3" s="21">
        <v>54</v>
      </c>
      <c r="I3" s="21">
        <v>1279</v>
      </c>
      <c r="J3" s="21">
        <v>951.61541999999986</v>
      </c>
      <c r="K3" s="24">
        <v>359.61849999999998</v>
      </c>
      <c r="L3" s="22">
        <v>2095</v>
      </c>
      <c r="M3" s="7">
        <f>C3-D3+E3+H3+K3+L3+I3+J3+F3+G3</f>
        <v>8425.0233604184887</v>
      </c>
      <c r="O3" s="34">
        <f>C3-D3</f>
        <v>3416.6256452509242</v>
      </c>
      <c r="R3" s="2"/>
    </row>
    <row r="4" spans="1:21" ht="18.95" customHeight="1" x14ac:dyDescent="0.25">
      <c r="A4" s="66"/>
      <c r="B4" s="27">
        <v>2</v>
      </c>
      <c r="C4" s="14">
        <v>7792.9122124757296</v>
      </c>
      <c r="D4" s="15"/>
      <c r="E4" s="14">
        <f t="shared" si="0"/>
        <v>545.50385487330107</v>
      </c>
      <c r="F4" s="14"/>
      <c r="G4" s="14">
        <v>30</v>
      </c>
      <c r="H4" s="21">
        <v>54</v>
      </c>
      <c r="I4" s="21">
        <v>1279</v>
      </c>
      <c r="J4" s="21">
        <v>1008.0991199999999</v>
      </c>
      <c r="K4" s="24">
        <v>138.31475</v>
      </c>
      <c r="L4" s="22">
        <v>2095</v>
      </c>
      <c r="M4" s="7">
        <f t="shared" ref="M4:M20" si="1">C4-D4+E4+H4+K4+L4+I4+J4+F4+G4</f>
        <v>12942.82993734903</v>
      </c>
      <c r="O4" s="34">
        <f t="shared" ref="O4:O20" si="2">C4-D4</f>
        <v>7792.9122124757296</v>
      </c>
      <c r="P4" s="53"/>
      <c r="Q4">
        <f>L4/30</f>
        <v>69.833333333333329</v>
      </c>
      <c r="S4">
        <f>Q4*16</f>
        <v>1117.3333333333333</v>
      </c>
      <c r="U4" s="2">
        <f>M4-S4</f>
        <v>11825.496604015696</v>
      </c>
    </row>
    <row r="5" spans="1:21" ht="18.95" customHeight="1" x14ac:dyDescent="0.25">
      <c r="A5" s="66"/>
      <c r="B5" s="27">
        <v>3</v>
      </c>
      <c r="C5" s="14">
        <v>2882.6851238270365</v>
      </c>
      <c r="D5" s="42">
        <v>2283</v>
      </c>
      <c r="E5" s="14">
        <f t="shared" si="0"/>
        <v>41.977958667892558</v>
      </c>
      <c r="F5" s="14"/>
      <c r="G5" s="14">
        <v>30</v>
      </c>
      <c r="H5" s="21">
        <v>54</v>
      </c>
      <c r="I5" s="21">
        <v>1279</v>
      </c>
      <c r="J5" s="21">
        <v>214.09990000000002</v>
      </c>
      <c r="K5" s="24">
        <v>0</v>
      </c>
      <c r="L5" s="22">
        <v>2095</v>
      </c>
      <c r="M5" s="7">
        <f t="shared" si="1"/>
        <v>4313.762982494929</v>
      </c>
      <c r="O5" s="34">
        <f t="shared" si="2"/>
        <v>599.68512382703648</v>
      </c>
    </row>
    <row r="6" spans="1:21" ht="18.95" customHeight="1" x14ac:dyDescent="0.25">
      <c r="A6" s="66"/>
      <c r="B6" s="27">
        <v>4</v>
      </c>
      <c r="C6" s="14">
        <v>3551.1514966670829</v>
      </c>
      <c r="D6" s="38">
        <v>3551.15</v>
      </c>
      <c r="E6" s="14"/>
      <c r="F6" s="14"/>
      <c r="G6" s="14">
        <v>30</v>
      </c>
      <c r="H6" s="21">
        <v>54</v>
      </c>
      <c r="I6" s="21">
        <v>1279</v>
      </c>
      <c r="J6" s="21">
        <v>259.82488000000001</v>
      </c>
      <c r="K6" s="24">
        <v>525.59649999999999</v>
      </c>
      <c r="L6" s="22">
        <v>2095</v>
      </c>
      <c r="M6" s="7">
        <f t="shared" si="1"/>
        <v>4243.4228766670831</v>
      </c>
      <c r="O6" s="34">
        <f t="shared" si="2"/>
        <v>1.4966670828471251E-3</v>
      </c>
    </row>
    <row r="7" spans="1:21" ht="18.95" customHeight="1" x14ac:dyDescent="0.25">
      <c r="A7" s="66"/>
      <c r="B7" s="27">
        <v>5</v>
      </c>
      <c r="C7" s="14">
        <v>8425.6317024076452</v>
      </c>
      <c r="D7" s="43"/>
      <c r="E7" s="14">
        <f t="shared" si="0"/>
        <v>589.79421916853516</v>
      </c>
      <c r="F7" s="14"/>
      <c r="G7" s="14">
        <v>30</v>
      </c>
      <c r="H7" s="21">
        <v>54</v>
      </c>
      <c r="I7" s="21">
        <v>1279</v>
      </c>
      <c r="J7" s="21">
        <v>769.25379999999996</v>
      </c>
      <c r="K7" s="24">
        <v>774.56325000000004</v>
      </c>
      <c r="L7" s="22">
        <v>2095</v>
      </c>
      <c r="M7" s="7">
        <f t="shared" si="1"/>
        <v>14017.242971576181</v>
      </c>
      <c r="O7" s="34">
        <f t="shared" si="2"/>
        <v>8425.6317024076452</v>
      </c>
      <c r="P7" s="31"/>
      <c r="R7" s="2"/>
    </row>
    <row r="8" spans="1:21" ht="18.95" customHeight="1" x14ac:dyDescent="0.25">
      <c r="A8" s="66"/>
      <c r="B8" s="27">
        <v>6</v>
      </c>
      <c r="C8" s="14">
        <v>7273.7669858119989</v>
      </c>
      <c r="D8" s="42"/>
      <c r="E8" s="14">
        <f t="shared" si="0"/>
        <v>509.16368900683995</v>
      </c>
      <c r="F8" s="14"/>
      <c r="G8" s="14">
        <v>30</v>
      </c>
      <c r="H8" s="21">
        <v>54</v>
      </c>
      <c r="I8" s="21">
        <v>1279</v>
      </c>
      <c r="J8" s="21">
        <v>358.26783999999998</v>
      </c>
      <c r="K8" s="24">
        <v>428.77600000000001</v>
      </c>
      <c r="L8" s="22">
        <v>2095</v>
      </c>
      <c r="M8" s="7">
        <f t="shared" si="1"/>
        <v>12027.974514818839</v>
      </c>
      <c r="O8" s="34">
        <f t="shared" si="2"/>
        <v>7273.7669858119989</v>
      </c>
    </row>
    <row r="9" spans="1:21" ht="18.95" customHeight="1" thickBot="1" x14ac:dyDescent="0.3">
      <c r="A9" s="66"/>
      <c r="B9" s="27">
        <v>7</v>
      </c>
      <c r="C9" s="14">
        <v>3325.8740896611152</v>
      </c>
      <c r="D9" s="44">
        <v>3325</v>
      </c>
      <c r="E9" s="14"/>
      <c r="F9" s="14"/>
      <c r="G9" s="14">
        <v>30</v>
      </c>
      <c r="H9" s="21">
        <v>54</v>
      </c>
      <c r="I9" s="21">
        <v>1279</v>
      </c>
      <c r="J9" s="21">
        <v>509.42891999999995</v>
      </c>
      <c r="K9" s="24">
        <v>456.43900000000002</v>
      </c>
      <c r="L9" s="22">
        <v>2095</v>
      </c>
      <c r="M9" s="7">
        <f t="shared" si="1"/>
        <v>4424.7420096611149</v>
      </c>
      <c r="O9" s="34">
        <f t="shared" si="2"/>
        <v>0.87408966111524933</v>
      </c>
    </row>
    <row r="10" spans="1:21" ht="18.95" customHeight="1" thickBot="1" x14ac:dyDescent="0.3">
      <c r="A10" s="66"/>
      <c r="B10" s="27">
        <v>8</v>
      </c>
      <c r="C10" s="14">
        <v>17283.491361281238</v>
      </c>
      <c r="D10" s="52"/>
      <c r="E10" s="14">
        <f t="shared" si="0"/>
        <v>1209.8443952896869</v>
      </c>
      <c r="F10" s="14"/>
      <c r="G10" s="14">
        <v>30</v>
      </c>
      <c r="H10" s="21">
        <v>54</v>
      </c>
      <c r="I10" s="21">
        <v>1279</v>
      </c>
      <c r="J10" s="21">
        <v>452.40733999999998</v>
      </c>
      <c r="K10" s="24">
        <v>636.24824999999998</v>
      </c>
      <c r="L10" s="22">
        <v>2095</v>
      </c>
      <c r="M10" s="7">
        <f t="shared" si="1"/>
        <v>23039.991346570925</v>
      </c>
      <c r="O10" s="34">
        <f t="shared" si="2"/>
        <v>17283.491361281238</v>
      </c>
      <c r="P10" s="31"/>
    </row>
    <row r="11" spans="1:21" ht="18.95" customHeight="1" x14ac:dyDescent="0.25">
      <c r="A11" s="66"/>
      <c r="B11" s="27">
        <v>9</v>
      </c>
      <c r="C11" s="14">
        <v>3790.833841943368</v>
      </c>
      <c r="D11" s="44">
        <v>3791</v>
      </c>
      <c r="E11" s="14"/>
      <c r="F11" s="14"/>
      <c r="G11" s="14">
        <v>30</v>
      </c>
      <c r="H11" s="21">
        <v>54</v>
      </c>
      <c r="I11" s="21">
        <v>1279</v>
      </c>
      <c r="J11" s="21">
        <v>478.76639999999998</v>
      </c>
      <c r="K11" s="24">
        <v>774.56325000000004</v>
      </c>
      <c r="L11" s="22">
        <v>2095</v>
      </c>
      <c r="M11" s="7">
        <f t="shared" si="1"/>
        <v>4711.1634919433691</v>
      </c>
      <c r="O11" s="34">
        <f t="shared" si="2"/>
        <v>-0.16615805663195715</v>
      </c>
    </row>
    <row r="12" spans="1:21" ht="18.95" customHeight="1" x14ac:dyDescent="0.25">
      <c r="A12" s="66"/>
      <c r="B12" s="27">
        <v>10</v>
      </c>
      <c r="C12" s="14">
        <v>3898.1636587334556</v>
      </c>
      <c r="D12" s="44">
        <v>3900</v>
      </c>
      <c r="E12" s="14"/>
      <c r="F12" s="14"/>
      <c r="G12" s="14">
        <v>30</v>
      </c>
      <c r="H12" s="21">
        <v>54</v>
      </c>
      <c r="I12" s="21">
        <v>1279</v>
      </c>
      <c r="J12" s="21">
        <v>267.35604000000001</v>
      </c>
      <c r="K12" s="24">
        <v>871.38374999999996</v>
      </c>
      <c r="L12" s="22">
        <v>2095</v>
      </c>
      <c r="M12" s="7">
        <f t="shared" si="1"/>
        <v>4594.9034487334548</v>
      </c>
      <c r="O12" s="34">
        <f t="shared" si="2"/>
        <v>-1.836341266544423</v>
      </c>
    </row>
    <row r="13" spans="1:21" ht="18.95" customHeight="1" x14ac:dyDescent="0.25">
      <c r="A13" s="66"/>
      <c r="B13" s="27">
        <v>11</v>
      </c>
      <c r="C13" s="14">
        <v>3707.9792396330404</v>
      </c>
      <c r="D13" s="38">
        <v>3708</v>
      </c>
      <c r="E13" s="14"/>
      <c r="F13" s="14"/>
      <c r="G13" s="14">
        <v>30</v>
      </c>
      <c r="H13" s="21">
        <v>54</v>
      </c>
      <c r="I13" s="21">
        <v>1279</v>
      </c>
      <c r="J13" s="21">
        <v>596.57513999999992</v>
      </c>
      <c r="K13" s="24">
        <v>636.24824999999998</v>
      </c>
      <c r="L13" s="22">
        <v>2095</v>
      </c>
      <c r="M13" s="7">
        <f t="shared" si="1"/>
        <v>4690.8026296330409</v>
      </c>
      <c r="O13" s="34">
        <f t="shared" si="2"/>
        <v>-2.0760366959621024E-2</v>
      </c>
    </row>
    <row r="14" spans="1:21" ht="18.95" customHeight="1" x14ac:dyDescent="0.25">
      <c r="A14" s="66"/>
      <c r="B14" s="27">
        <v>12</v>
      </c>
      <c r="C14" s="14">
        <v>3233.806428653234</v>
      </c>
      <c r="D14" s="38">
        <v>3234</v>
      </c>
      <c r="E14" s="14"/>
      <c r="F14" s="14"/>
      <c r="G14" s="14">
        <v>30</v>
      </c>
      <c r="H14" s="21">
        <v>54</v>
      </c>
      <c r="I14" s="21">
        <v>1279</v>
      </c>
      <c r="J14" s="21">
        <v>423.89648</v>
      </c>
      <c r="K14" s="24">
        <v>331.95549999999997</v>
      </c>
      <c r="L14" s="22">
        <v>2095</v>
      </c>
      <c r="M14" s="7">
        <f t="shared" si="1"/>
        <v>4213.6584086532339</v>
      </c>
      <c r="O14" s="34">
        <f t="shared" si="2"/>
        <v>-0.19357134676602072</v>
      </c>
    </row>
    <row r="15" spans="1:21" ht="18.95" customHeight="1" x14ac:dyDescent="0.25">
      <c r="A15" s="66"/>
      <c r="B15" s="27">
        <v>13</v>
      </c>
      <c r="C15" s="14">
        <v>4083.2231567500003</v>
      </c>
      <c r="D15" s="42">
        <v>4100</v>
      </c>
      <c r="E15" s="14"/>
      <c r="F15" s="14"/>
      <c r="G15" s="14">
        <v>30</v>
      </c>
      <c r="H15" s="21">
        <v>54</v>
      </c>
      <c r="I15" s="21">
        <v>1279</v>
      </c>
      <c r="J15" s="21">
        <v>1204.98504</v>
      </c>
      <c r="K15" s="24">
        <v>622.41674999999998</v>
      </c>
      <c r="L15" s="22">
        <v>2095</v>
      </c>
      <c r="M15" s="7">
        <f t="shared" si="1"/>
        <v>5268.6249467500002</v>
      </c>
      <c r="O15" s="34">
        <f t="shared" si="2"/>
        <v>-16.776843249999729</v>
      </c>
    </row>
    <row r="16" spans="1:21" ht="18.95" customHeight="1" thickBot="1" x14ac:dyDescent="0.3">
      <c r="A16" s="66"/>
      <c r="B16" s="27">
        <v>14</v>
      </c>
      <c r="C16" s="14">
        <v>2942.1525517421701</v>
      </c>
      <c r="D16" s="38"/>
      <c r="E16" s="14">
        <f t="shared" si="0"/>
        <v>205.95067862195194</v>
      </c>
      <c r="F16" s="14"/>
      <c r="G16" s="14">
        <v>30</v>
      </c>
      <c r="H16" s="21">
        <v>54</v>
      </c>
      <c r="I16" s="21">
        <v>1279</v>
      </c>
      <c r="J16" s="21">
        <v>255.52127999999996</v>
      </c>
      <c r="K16" s="24">
        <v>110.65174999999999</v>
      </c>
      <c r="L16" s="22">
        <v>2095</v>
      </c>
      <c r="M16" s="7">
        <f t="shared" si="1"/>
        <v>6972.2762603641213</v>
      </c>
      <c r="O16" s="34">
        <f t="shared" si="2"/>
        <v>2942.1525517421701</v>
      </c>
    </row>
    <row r="17" spans="1:21" ht="18.95" customHeight="1" thickBot="1" x14ac:dyDescent="0.3">
      <c r="A17" s="66"/>
      <c r="B17" s="27">
        <v>15</v>
      </c>
      <c r="C17" s="16">
        <v>33129.383048398406</v>
      </c>
      <c r="D17" s="55">
        <f>3000+10000</f>
        <v>13000</v>
      </c>
      <c r="E17" s="14">
        <f t="shared" si="0"/>
        <v>1409.0568133878885</v>
      </c>
      <c r="F17" s="14"/>
      <c r="G17" s="14">
        <v>30</v>
      </c>
      <c r="H17" s="21">
        <v>54</v>
      </c>
      <c r="I17" s="21">
        <v>1279</v>
      </c>
      <c r="J17" s="21">
        <v>153.85075999999998</v>
      </c>
      <c r="K17" s="24">
        <v>414.94450000000001</v>
      </c>
      <c r="L17" s="22">
        <v>2095</v>
      </c>
      <c r="M17" s="7">
        <f t="shared" si="1"/>
        <v>25565.235121786296</v>
      </c>
      <c r="N17" s="2"/>
      <c r="O17" s="34">
        <f t="shared" si="2"/>
        <v>20129.383048398406</v>
      </c>
    </row>
    <row r="18" spans="1:21" ht="18.95" customHeight="1" x14ac:dyDescent="0.25">
      <c r="A18" s="66"/>
      <c r="B18" s="27">
        <v>16</v>
      </c>
      <c r="C18" s="14">
        <v>3759.793242296701</v>
      </c>
      <c r="D18" s="43">
        <v>3800</v>
      </c>
      <c r="E18" s="14"/>
      <c r="F18" s="14"/>
      <c r="G18" s="14">
        <v>30</v>
      </c>
      <c r="H18" s="21">
        <v>54</v>
      </c>
      <c r="I18" s="21">
        <v>1279</v>
      </c>
      <c r="J18" s="21">
        <v>40.883359999999996</v>
      </c>
      <c r="K18" s="24">
        <v>677.74275</v>
      </c>
      <c r="L18" s="22">
        <v>2095</v>
      </c>
      <c r="M18" s="7">
        <f t="shared" si="1"/>
        <v>4136.4193522967007</v>
      </c>
      <c r="O18" s="34">
        <f t="shared" si="2"/>
        <v>-40.20675770329899</v>
      </c>
    </row>
    <row r="19" spans="1:21" ht="18.95" customHeight="1" x14ac:dyDescent="0.25">
      <c r="A19" s="66"/>
      <c r="B19" s="27">
        <v>17</v>
      </c>
      <c r="C19" s="17">
        <v>3574.6593990099996</v>
      </c>
      <c r="D19" s="43">
        <v>3400</v>
      </c>
      <c r="E19" s="14">
        <f t="shared" si="0"/>
        <v>12.226157930699971</v>
      </c>
      <c r="F19" s="14"/>
      <c r="G19" s="14">
        <v>30</v>
      </c>
      <c r="H19" s="21">
        <v>54</v>
      </c>
      <c r="I19" s="21">
        <v>1279</v>
      </c>
      <c r="J19" s="21">
        <v>909.65616</v>
      </c>
      <c r="K19" s="24">
        <v>442.60750000000002</v>
      </c>
      <c r="L19" s="22">
        <v>2095</v>
      </c>
      <c r="M19" s="7">
        <f t="shared" si="1"/>
        <v>4997.1492169406993</v>
      </c>
      <c r="O19" s="34">
        <f t="shared" si="2"/>
        <v>174.65939900999956</v>
      </c>
      <c r="P19" s="2"/>
    </row>
    <row r="20" spans="1:21" ht="18.600000000000001" customHeight="1" x14ac:dyDescent="0.25">
      <c r="A20" s="66"/>
      <c r="B20" s="27">
        <v>18</v>
      </c>
      <c r="C20" s="14">
        <v>2852.7737167721307</v>
      </c>
      <c r="D20" s="17">
        <v>2852.77</v>
      </c>
      <c r="E20" s="14"/>
      <c r="F20" s="14"/>
      <c r="G20" s="14">
        <v>30</v>
      </c>
      <c r="H20" s="21">
        <v>54</v>
      </c>
      <c r="I20" s="21">
        <v>1279</v>
      </c>
      <c r="J20" s="21">
        <v>222.70696000000001</v>
      </c>
      <c r="K20" s="24">
        <v>331.95549999999997</v>
      </c>
      <c r="L20" s="22">
        <v>2095</v>
      </c>
      <c r="M20" s="7">
        <f t="shared" si="1"/>
        <v>4012.6661767721307</v>
      </c>
      <c r="O20" s="34">
        <f t="shared" si="2"/>
        <v>3.716772130701429E-3</v>
      </c>
    </row>
    <row r="21" spans="1:21" x14ac:dyDescent="0.25">
      <c r="A21" s="66"/>
      <c r="B21" s="27" t="s">
        <v>10</v>
      </c>
      <c r="C21" s="9">
        <f>SUM(C3:C20)</f>
        <v>118924.90690131526</v>
      </c>
      <c r="D21" s="9">
        <f t="shared" ref="D21:M21" si="3">SUM(D3:D20)</f>
        <v>50944.92</v>
      </c>
      <c r="E21" s="9">
        <f t="shared" si="3"/>
        <v>4762.6815621143605</v>
      </c>
      <c r="F21" s="9">
        <f t="shared" si="3"/>
        <v>0</v>
      </c>
      <c r="G21" s="9">
        <f t="shared" si="3"/>
        <v>540</v>
      </c>
      <c r="H21" s="9">
        <f t="shared" si="3"/>
        <v>972</v>
      </c>
      <c r="I21" s="9">
        <f t="shared" si="3"/>
        <v>23022</v>
      </c>
      <c r="J21" s="9">
        <f t="shared" si="3"/>
        <v>9077.1948400000001</v>
      </c>
      <c r="K21" s="9">
        <f>SUM(K3:K20)</f>
        <v>8534.0257499999989</v>
      </c>
      <c r="L21" s="9">
        <f t="shared" si="3"/>
        <v>37710</v>
      </c>
      <c r="M21" s="9">
        <f t="shared" si="3"/>
        <v>152597.88905342962</v>
      </c>
    </row>
    <row r="22" spans="1:21" ht="8.25" customHeight="1" x14ac:dyDescent="0.25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</row>
    <row r="23" spans="1:21" x14ac:dyDescent="0.25">
      <c r="A23" s="71" t="s">
        <v>19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3"/>
      <c r="N23" s="60"/>
      <c r="O23" s="60"/>
      <c r="P23" s="60"/>
      <c r="Q23" s="58"/>
      <c r="R23" s="58"/>
      <c r="S23" s="58"/>
      <c r="T23" s="58"/>
      <c r="U23" s="58"/>
    </row>
    <row r="24" spans="1:21" ht="15" customHeight="1" x14ac:dyDescent="0.25">
      <c r="A24" s="68" t="s">
        <v>21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70"/>
      <c r="N24" s="60"/>
      <c r="O24" s="60"/>
      <c r="P24" s="60"/>
      <c r="Q24" s="58"/>
      <c r="R24" s="58"/>
      <c r="S24" s="58"/>
      <c r="T24" s="58"/>
      <c r="U24" s="58"/>
    </row>
    <row r="25" spans="1:21" x14ac:dyDescent="0.25">
      <c r="A25" s="68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70"/>
      <c r="N25" s="60"/>
      <c r="O25" s="60"/>
      <c r="P25" s="60"/>
      <c r="Q25" s="58"/>
      <c r="R25" s="58"/>
      <c r="S25" s="58"/>
      <c r="T25" s="58"/>
      <c r="U25" s="58"/>
    </row>
    <row r="26" spans="1:21" x14ac:dyDescent="0.25">
      <c r="A26" s="68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70"/>
      <c r="N26" s="60"/>
      <c r="O26" s="60"/>
      <c r="P26" s="60"/>
      <c r="Q26" s="58"/>
      <c r="R26" s="58"/>
      <c r="S26" s="58"/>
      <c r="T26" s="58"/>
      <c r="U26" s="58"/>
    </row>
    <row r="27" spans="1:21" ht="15" customHeight="1" x14ac:dyDescent="0.25">
      <c r="A27" s="68" t="s">
        <v>22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70"/>
      <c r="N27" s="60"/>
      <c r="O27" s="60"/>
      <c r="P27" s="60"/>
      <c r="Q27" s="58"/>
      <c r="R27" s="58"/>
      <c r="S27" s="58"/>
      <c r="T27" s="58"/>
      <c r="U27" s="58"/>
    </row>
    <row r="28" spans="1:21" ht="15" customHeight="1" x14ac:dyDescent="0.25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70"/>
      <c r="N28" s="60"/>
      <c r="O28" s="60"/>
      <c r="P28" s="60"/>
      <c r="Q28" s="58"/>
      <c r="R28" s="58"/>
      <c r="S28" s="58"/>
      <c r="T28" s="58"/>
      <c r="U28" s="58"/>
    </row>
    <row r="29" spans="1:21" x14ac:dyDescent="0.25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0"/>
      <c r="O29" s="60"/>
      <c r="P29" s="60"/>
      <c r="Q29" s="58"/>
      <c r="R29" s="58"/>
      <c r="S29" s="58"/>
      <c r="T29" s="58"/>
      <c r="U29" s="58"/>
    </row>
    <row r="30" spans="1:21" ht="15" customHeight="1" x14ac:dyDescent="0.25">
      <c r="A30" s="60"/>
      <c r="B30" s="60"/>
      <c r="C30" s="60"/>
      <c r="D30" s="61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58"/>
      <c r="R30" s="58"/>
      <c r="S30" s="58"/>
      <c r="T30" s="58"/>
      <c r="U30" s="58"/>
    </row>
    <row r="31" spans="1:21" ht="15" customHeight="1" x14ac:dyDescent="0.25">
      <c r="D31" s="19"/>
    </row>
    <row r="32" spans="1:21" x14ac:dyDescent="0.25">
      <c r="D32" s="19"/>
    </row>
    <row r="33" spans="4:4" x14ac:dyDescent="0.25">
      <c r="D33" s="19"/>
    </row>
  </sheetData>
  <mergeCells count="7">
    <mergeCell ref="A1:M1"/>
    <mergeCell ref="A22:M22"/>
    <mergeCell ref="A3:A21"/>
    <mergeCell ref="A29:M29"/>
    <mergeCell ref="A24:M26"/>
    <mergeCell ref="A23:M23"/>
    <mergeCell ref="A27:M28"/>
  </mergeCells>
  <pageMargins left="0.39370078740157483" right="0" top="0.35433070866141736" bottom="0" header="0" footer="0"/>
  <pageSetup paperSize="9" scale="95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abSelected="1" zoomScaleNormal="100" workbookViewId="0">
      <selection activeCell="D3" sqref="D3"/>
    </sheetView>
  </sheetViews>
  <sheetFormatPr defaultRowHeight="15" x14ac:dyDescent="0.25"/>
  <cols>
    <col min="1" max="1" width="5" customWidth="1"/>
    <col min="2" max="2" width="8.5703125" bestFit="1" customWidth="1"/>
    <col min="3" max="3" width="14" bestFit="1" customWidth="1"/>
    <col min="4" max="4" width="11.42578125" bestFit="1" customWidth="1"/>
    <col min="5" max="5" width="10.42578125" bestFit="1" customWidth="1"/>
    <col min="6" max="6" width="11.42578125" hidden="1" customWidth="1"/>
    <col min="7" max="7" width="11.140625" bestFit="1" customWidth="1"/>
    <col min="8" max="8" width="8.85546875" bestFit="1" customWidth="1"/>
    <col min="9" max="9" width="11.5703125" customWidth="1"/>
    <col min="10" max="10" width="10.42578125" customWidth="1"/>
    <col min="11" max="11" width="10.42578125" bestFit="1" customWidth="1"/>
    <col min="12" max="12" width="11.42578125" customWidth="1"/>
    <col min="13" max="13" width="15.42578125" customWidth="1"/>
    <col min="14" max="14" width="18" style="34" customWidth="1"/>
    <col min="15" max="15" width="9.140625" customWidth="1"/>
    <col min="16" max="16" width="23.140625" customWidth="1"/>
  </cols>
  <sheetData>
    <row r="1" spans="1:22" x14ac:dyDescent="0.25">
      <c r="A1" s="64" t="s">
        <v>23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22" ht="65.25" customHeight="1" x14ac:dyDescent="0.25">
      <c r="A2" s="3" t="s">
        <v>0</v>
      </c>
      <c r="B2" s="28" t="s">
        <v>2</v>
      </c>
      <c r="C2" s="4" t="s">
        <v>9</v>
      </c>
      <c r="D2" s="4" t="s">
        <v>8</v>
      </c>
      <c r="E2" s="4" t="s">
        <v>18</v>
      </c>
      <c r="F2" s="4" t="s">
        <v>20</v>
      </c>
      <c r="G2" s="50" t="s">
        <v>17</v>
      </c>
      <c r="H2" s="4" t="s">
        <v>12</v>
      </c>
      <c r="I2" s="4" t="s">
        <v>15</v>
      </c>
      <c r="J2" s="29" t="s">
        <v>16</v>
      </c>
      <c r="K2" s="4" t="s">
        <v>7</v>
      </c>
      <c r="L2" s="4" t="s">
        <v>13</v>
      </c>
      <c r="M2" s="5" t="s">
        <v>6</v>
      </c>
      <c r="N2" s="47" t="s">
        <v>14</v>
      </c>
    </row>
    <row r="3" spans="1:22" ht="18.95" customHeight="1" x14ac:dyDescent="0.25">
      <c r="A3" s="66" t="s">
        <v>5</v>
      </c>
      <c r="B3" s="27">
        <v>19</v>
      </c>
      <c r="C3" s="14">
        <v>3014.4214822245103</v>
      </c>
      <c r="D3" s="14">
        <v>3014</v>
      </c>
      <c r="E3" s="14"/>
      <c r="F3" s="14"/>
      <c r="G3" s="14">
        <v>30</v>
      </c>
      <c r="H3" s="21">
        <v>54</v>
      </c>
      <c r="I3" s="21">
        <v>1279</v>
      </c>
      <c r="J3" s="30">
        <v>490.60102000000001</v>
      </c>
      <c r="K3" s="21">
        <v>0</v>
      </c>
      <c r="L3" s="22">
        <v>2095</v>
      </c>
      <c r="M3" s="7">
        <f>C3-D3+E3+H3+K3+L3+I3+J3+F3+G3</f>
        <v>3949.0225022245104</v>
      </c>
      <c r="N3" s="34">
        <f>C3-D3</f>
        <v>0.4214822245103278</v>
      </c>
      <c r="O3" s="2"/>
      <c r="P3" s="32"/>
      <c r="Q3" s="2"/>
    </row>
    <row r="4" spans="1:22" ht="18.95" customHeight="1" x14ac:dyDescent="0.25">
      <c r="A4" s="66"/>
      <c r="B4" s="27">
        <v>20</v>
      </c>
      <c r="C4" s="14">
        <v>3688.4663957798507</v>
      </c>
      <c r="D4" s="25">
        <v>3688.47</v>
      </c>
      <c r="E4" s="14"/>
      <c r="F4" s="14"/>
      <c r="G4" s="14">
        <v>30</v>
      </c>
      <c r="H4" s="21">
        <v>54</v>
      </c>
      <c r="I4" s="21">
        <v>1279</v>
      </c>
      <c r="J4" s="30">
        <v>751.5018</v>
      </c>
      <c r="K4" s="21">
        <v>594.75400000000002</v>
      </c>
      <c r="L4" s="22">
        <v>2095</v>
      </c>
      <c r="M4" s="7">
        <f t="shared" ref="M4:M20" si="0">C4-D4+E4+H4+K4+L4+I4+J4+F4+G4</f>
        <v>4804.2521957798508</v>
      </c>
      <c r="N4" s="34">
        <f t="shared" ref="N4:N20" si="1">C4-D4</f>
        <v>-3.6042201491000014E-3</v>
      </c>
      <c r="O4" s="2"/>
      <c r="P4" s="32"/>
    </row>
    <row r="5" spans="1:22" ht="18.95" customHeight="1" x14ac:dyDescent="0.25">
      <c r="A5" s="66"/>
      <c r="B5" s="27">
        <v>21</v>
      </c>
      <c r="C5" s="14">
        <v>3739.5183645705692</v>
      </c>
      <c r="D5" s="25">
        <v>3750</v>
      </c>
      <c r="E5" s="14"/>
      <c r="F5" s="14"/>
      <c r="G5" s="14">
        <v>30</v>
      </c>
      <c r="H5" s="21">
        <v>54</v>
      </c>
      <c r="I5" s="21">
        <v>1279</v>
      </c>
      <c r="J5" s="30">
        <v>1049.5205000000001</v>
      </c>
      <c r="K5" s="21">
        <v>539.428</v>
      </c>
      <c r="L5" s="22">
        <v>2095</v>
      </c>
      <c r="M5" s="7">
        <f t="shared" si="0"/>
        <v>5036.4668645705697</v>
      </c>
      <c r="N5" s="34">
        <f t="shared" si="1"/>
        <v>-10.481635429430753</v>
      </c>
      <c r="O5" s="2"/>
      <c r="P5" s="32"/>
    </row>
    <row r="6" spans="1:22" ht="18.95" customHeight="1" x14ac:dyDescent="0.25">
      <c r="A6" s="66"/>
      <c r="B6" s="27">
        <v>22</v>
      </c>
      <c r="C6" s="14">
        <v>-189.37390158146133</v>
      </c>
      <c r="D6" s="25"/>
      <c r="E6" s="14"/>
      <c r="F6" s="14"/>
      <c r="G6" s="14">
        <v>30</v>
      </c>
      <c r="H6" s="21">
        <v>54</v>
      </c>
      <c r="I6" s="21">
        <v>1279</v>
      </c>
      <c r="J6" s="30">
        <v>749.88801999999998</v>
      </c>
      <c r="K6" s="21">
        <v>318.12400000000002</v>
      </c>
      <c r="L6" s="22">
        <v>2095</v>
      </c>
      <c r="M6" s="7">
        <f t="shared" si="0"/>
        <v>4336.6381184185384</v>
      </c>
      <c r="N6" s="34">
        <f t="shared" si="1"/>
        <v>-189.37390158146133</v>
      </c>
      <c r="O6" s="2"/>
    </row>
    <row r="7" spans="1:22" ht="18.95" customHeight="1" x14ac:dyDescent="0.25">
      <c r="A7" s="66"/>
      <c r="B7" s="27">
        <v>23</v>
      </c>
      <c r="C7" s="14">
        <v>-214.81303345897521</v>
      </c>
      <c r="D7" s="35">
        <v>3000</v>
      </c>
      <c r="E7" s="14"/>
      <c r="F7" s="14"/>
      <c r="G7" s="14">
        <v>30</v>
      </c>
      <c r="H7" s="21">
        <v>54</v>
      </c>
      <c r="I7" s="21">
        <v>1279</v>
      </c>
      <c r="J7" s="30">
        <v>0</v>
      </c>
      <c r="K7" s="21">
        <v>0</v>
      </c>
      <c r="L7" s="22">
        <v>2095</v>
      </c>
      <c r="M7" s="7">
        <f t="shared" si="0"/>
        <v>243.18696654102496</v>
      </c>
      <c r="N7" s="34">
        <f t="shared" si="1"/>
        <v>-3214.813033458975</v>
      </c>
      <c r="O7" s="2"/>
      <c r="P7" s="32"/>
    </row>
    <row r="8" spans="1:22" ht="18.95" customHeight="1" thickBot="1" x14ac:dyDescent="0.3">
      <c r="A8" s="66"/>
      <c r="B8" s="27">
        <v>24</v>
      </c>
      <c r="C8" s="14">
        <v>-5127.2607665331689</v>
      </c>
      <c r="D8" s="15"/>
      <c r="E8" s="14"/>
      <c r="F8" s="14"/>
      <c r="G8" s="14">
        <v>30</v>
      </c>
      <c r="H8" s="21">
        <v>54</v>
      </c>
      <c r="I8" s="21">
        <v>1279</v>
      </c>
      <c r="J8" s="30">
        <v>79.077039999999997</v>
      </c>
      <c r="K8" s="21">
        <v>27.662749999999999</v>
      </c>
      <c r="L8" s="22">
        <v>2095</v>
      </c>
      <c r="M8" s="7">
        <f t="shared" si="0"/>
        <v>-1562.5209765331686</v>
      </c>
      <c r="N8" s="34">
        <f t="shared" si="1"/>
        <v>-5127.2607665331689</v>
      </c>
      <c r="O8" s="2"/>
      <c r="P8" s="32"/>
    </row>
    <row r="9" spans="1:22" ht="18.95" customHeight="1" thickBot="1" x14ac:dyDescent="0.3">
      <c r="A9" s="66"/>
      <c r="B9" s="27">
        <v>25</v>
      </c>
      <c r="C9" s="14">
        <v>3394.6961719700007</v>
      </c>
      <c r="D9" s="55">
        <v>3500</v>
      </c>
      <c r="E9" s="14"/>
      <c r="F9" s="14"/>
      <c r="G9" s="14">
        <v>30</v>
      </c>
      <c r="H9" s="21">
        <v>54</v>
      </c>
      <c r="I9" s="21">
        <v>1279</v>
      </c>
      <c r="J9" s="30">
        <v>379.78541999999999</v>
      </c>
      <c r="K9" s="21">
        <v>442.60750000000002</v>
      </c>
      <c r="L9" s="22">
        <v>2095</v>
      </c>
      <c r="M9" s="7">
        <f t="shared" si="0"/>
        <v>4175.0890919700005</v>
      </c>
      <c r="N9" s="34">
        <f t="shared" si="1"/>
        <v>-105.30382802999929</v>
      </c>
      <c r="O9" s="2"/>
      <c r="P9" s="32"/>
      <c r="R9" s="2"/>
      <c r="V9" s="2"/>
    </row>
    <row r="10" spans="1:22" ht="18.95" customHeight="1" thickBot="1" x14ac:dyDescent="0.3">
      <c r="A10" s="66"/>
      <c r="B10" s="27">
        <v>26</v>
      </c>
      <c r="C10" s="14">
        <v>3284.2203437272901</v>
      </c>
      <c r="D10" s="15">
        <f>3200+100</f>
        <v>3300</v>
      </c>
      <c r="E10" s="14"/>
      <c r="F10" s="14"/>
      <c r="G10" s="14">
        <v>30</v>
      </c>
      <c r="H10" s="21">
        <v>54</v>
      </c>
      <c r="I10" s="21">
        <v>1279</v>
      </c>
      <c r="J10" s="30">
        <v>398.61331999999993</v>
      </c>
      <c r="K10" s="21">
        <v>359.61849999999998</v>
      </c>
      <c r="L10" s="22">
        <v>2095</v>
      </c>
      <c r="M10" s="7">
        <f t="shared" si="0"/>
        <v>4200.4521637272901</v>
      </c>
      <c r="N10" s="34">
        <f t="shared" si="1"/>
        <v>-15.779656272709872</v>
      </c>
      <c r="O10" s="2"/>
      <c r="P10" s="32"/>
    </row>
    <row r="11" spans="1:22" ht="18.95" customHeight="1" thickBot="1" x14ac:dyDescent="0.3">
      <c r="A11" s="66"/>
      <c r="B11" s="27">
        <v>27</v>
      </c>
      <c r="C11" s="14">
        <v>3046.9320976835206</v>
      </c>
      <c r="D11" s="55">
        <v>3047</v>
      </c>
      <c r="E11" s="14"/>
      <c r="F11" s="14"/>
      <c r="G11" s="14">
        <v>30</v>
      </c>
      <c r="H11" s="21">
        <v>54</v>
      </c>
      <c r="I11" s="21">
        <v>1279</v>
      </c>
      <c r="J11" s="30">
        <v>259.28685999999999</v>
      </c>
      <c r="K11" s="21">
        <v>110.65174999999999</v>
      </c>
      <c r="L11" s="22">
        <v>2095</v>
      </c>
      <c r="M11" s="7">
        <f t="shared" si="0"/>
        <v>3827.8707076835208</v>
      </c>
      <c r="N11" s="34">
        <f t="shared" si="1"/>
        <v>-6.7902316479376168E-2</v>
      </c>
      <c r="O11" s="2"/>
      <c r="P11" s="32"/>
    </row>
    <row r="12" spans="1:22" ht="18.95" customHeight="1" x14ac:dyDescent="0.25">
      <c r="A12" s="66"/>
      <c r="B12" s="27">
        <v>28</v>
      </c>
      <c r="C12" s="14">
        <v>3001.441150253595</v>
      </c>
      <c r="D12" s="25">
        <v>3001.44</v>
      </c>
      <c r="E12" s="14"/>
      <c r="F12" s="14"/>
      <c r="G12" s="14">
        <v>30</v>
      </c>
      <c r="H12" s="21">
        <v>54</v>
      </c>
      <c r="I12" s="21">
        <v>1279</v>
      </c>
      <c r="J12" s="30">
        <v>575.59557999999993</v>
      </c>
      <c r="K12" s="21">
        <v>0</v>
      </c>
      <c r="L12" s="22">
        <v>2095</v>
      </c>
      <c r="M12" s="7">
        <f t="shared" si="0"/>
        <v>4033.5967302535946</v>
      </c>
      <c r="N12" s="34">
        <f t="shared" si="1"/>
        <v>1.1502535949148296E-3</v>
      </c>
      <c r="O12" s="2"/>
      <c r="P12" s="32"/>
    </row>
    <row r="13" spans="1:22" ht="18.95" customHeight="1" x14ac:dyDescent="0.25">
      <c r="A13" s="66"/>
      <c r="B13" s="27">
        <v>29</v>
      </c>
      <c r="C13" s="14">
        <v>3936.841914563498</v>
      </c>
      <c r="D13" s="25">
        <v>3936.84</v>
      </c>
      <c r="E13" s="14"/>
      <c r="F13" s="14"/>
      <c r="G13" s="14">
        <v>30</v>
      </c>
      <c r="H13" s="21">
        <v>54</v>
      </c>
      <c r="I13" s="21">
        <v>1279</v>
      </c>
      <c r="J13" s="30">
        <v>594.42333999999994</v>
      </c>
      <c r="K13" s="21">
        <v>954.37250000000006</v>
      </c>
      <c r="L13" s="22">
        <v>2095</v>
      </c>
      <c r="M13" s="7">
        <f t="shared" si="0"/>
        <v>5006.7977545634976</v>
      </c>
      <c r="N13" s="34">
        <f t="shared" si="1"/>
        <v>1.9145634978485759E-3</v>
      </c>
      <c r="O13" s="2"/>
      <c r="P13" s="32"/>
    </row>
    <row r="14" spans="1:22" ht="18.95" customHeight="1" x14ac:dyDescent="0.25">
      <c r="A14" s="66"/>
      <c r="B14" s="27">
        <v>30</v>
      </c>
      <c r="C14" s="14">
        <v>3659.3666717099995</v>
      </c>
      <c r="D14" s="15">
        <v>3659.47</v>
      </c>
      <c r="E14" s="14"/>
      <c r="F14" s="14"/>
      <c r="G14" s="14">
        <v>30</v>
      </c>
      <c r="H14" s="21">
        <v>54</v>
      </c>
      <c r="I14" s="21">
        <v>1279</v>
      </c>
      <c r="J14" s="30">
        <v>415.82744000000002</v>
      </c>
      <c r="K14" s="21">
        <v>926.70950000000005</v>
      </c>
      <c r="L14" s="22">
        <v>2095</v>
      </c>
      <c r="M14" s="7">
        <f t="shared" si="0"/>
        <v>4800.4336117100002</v>
      </c>
      <c r="N14" s="34">
        <f t="shared" si="1"/>
        <v>-0.10332829000026322</v>
      </c>
      <c r="O14" s="2"/>
      <c r="P14" s="32"/>
      <c r="R14" s="2"/>
    </row>
    <row r="15" spans="1:22" ht="18.95" customHeight="1" x14ac:dyDescent="0.25">
      <c r="A15" s="66"/>
      <c r="B15" s="27">
        <v>31</v>
      </c>
      <c r="C15" s="14">
        <v>4139.2209738700003</v>
      </c>
      <c r="D15" s="25">
        <v>4019.57</v>
      </c>
      <c r="E15" s="14"/>
      <c r="F15" s="14"/>
      <c r="G15" s="14">
        <v>30</v>
      </c>
      <c r="H15" s="21">
        <v>54</v>
      </c>
      <c r="I15" s="21">
        <v>1279</v>
      </c>
      <c r="J15" s="30">
        <v>502.43563999999998</v>
      </c>
      <c r="K15" s="21">
        <v>1092.6875</v>
      </c>
      <c r="L15" s="22">
        <v>2095</v>
      </c>
      <c r="M15" s="7">
        <f t="shared" si="0"/>
        <v>5172.7741138700003</v>
      </c>
      <c r="N15" s="34">
        <f t="shared" si="1"/>
        <v>119.65097387000014</v>
      </c>
      <c r="O15" s="2"/>
      <c r="P15" s="32"/>
    </row>
    <row r="16" spans="1:22" ht="18.95" customHeight="1" x14ac:dyDescent="0.25">
      <c r="A16" s="66"/>
      <c r="B16" s="27">
        <v>32</v>
      </c>
      <c r="C16" s="14">
        <v>3199.9340538900019</v>
      </c>
      <c r="D16" s="25">
        <f>3400</f>
        <v>3400</v>
      </c>
      <c r="E16" s="14"/>
      <c r="F16" s="14"/>
      <c r="G16" s="14">
        <v>30</v>
      </c>
      <c r="H16" s="21">
        <v>54</v>
      </c>
      <c r="I16" s="21">
        <v>1279</v>
      </c>
      <c r="J16" s="30">
        <v>244.22453999999999</v>
      </c>
      <c r="K16" s="21">
        <v>290.46125000000001</v>
      </c>
      <c r="L16" s="22">
        <v>2095</v>
      </c>
      <c r="M16" s="7">
        <f t="shared" si="0"/>
        <v>3792.6198438900019</v>
      </c>
      <c r="N16" s="34">
        <f t="shared" si="1"/>
        <v>-200.06594610999809</v>
      </c>
      <c r="O16" s="2"/>
      <c r="P16" s="32"/>
    </row>
    <row r="17" spans="1:21" ht="18.95" customHeight="1" x14ac:dyDescent="0.25">
      <c r="A17" s="66"/>
      <c r="B17" s="27">
        <v>33</v>
      </c>
      <c r="C17" s="14">
        <v>3363.0001501679303</v>
      </c>
      <c r="D17" s="25">
        <v>3363</v>
      </c>
      <c r="E17" s="14"/>
      <c r="F17" s="14"/>
      <c r="G17" s="14">
        <v>30</v>
      </c>
      <c r="H17" s="21">
        <v>54</v>
      </c>
      <c r="I17" s="21">
        <v>1279</v>
      </c>
      <c r="J17" s="30">
        <v>470.15933999999999</v>
      </c>
      <c r="K17" s="21">
        <v>484.10200000000003</v>
      </c>
      <c r="L17" s="22">
        <v>2095</v>
      </c>
      <c r="M17" s="7">
        <f t="shared" si="0"/>
        <v>4412.2614901679308</v>
      </c>
      <c r="N17" s="34">
        <f t="shared" si="1"/>
        <v>1.5016793031463749E-4</v>
      </c>
      <c r="O17" s="2"/>
      <c r="P17" s="32"/>
    </row>
    <row r="18" spans="1:21" ht="18.95" customHeight="1" x14ac:dyDescent="0.25">
      <c r="A18" s="66"/>
      <c r="B18" s="27">
        <v>34</v>
      </c>
      <c r="C18" s="14">
        <v>1712.0824511243948</v>
      </c>
      <c r="D18" s="25">
        <v>2000</v>
      </c>
      <c r="E18" s="14"/>
      <c r="F18" s="14"/>
      <c r="G18" s="14">
        <v>30</v>
      </c>
      <c r="H18" s="21">
        <v>54</v>
      </c>
      <c r="I18" s="21">
        <v>1279</v>
      </c>
      <c r="J18" s="30">
        <v>832.19276000000002</v>
      </c>
      <c r="K18" s="21">
        <v>331.95549999999997</v>
      </c>
      <c r="L18" s="22">
        <v>2095</v>
      </c>
      <c r="M18" s="7">
        <f t="shared" si="0"/>
        <v>4334.2307111243945</v>
      </c>
      <c r="N18" s="34">
        <f t="shared" si="1"/>
        <v>-287.91754887560523</v>
      </c>
      <c r="O18" s="2"/>
      <c r="P18" s="32" t="s">
        <v>11</v>
      </c>
      <c r="R18" s="2"/>
    </row>
    <row r="19" spans="1:21" ht="18.95" customHeight="1" x14ac:dyDescent="0.25">
      <c r="A19" s="66"/>
      <c r="B19" s="27">
        <v>35</v>
      </c>
      <c r="C19" s="14">
        <v>3509.6855976300003</v>
      </c>
      <c r="D19" s="51">
        <v>3600</v>
      </c>
      <c r="E19" s="14"/>
      <c r="F19" s="14"/>
      <c r="G19" s="14">
        <v>30</v>
      </c>
      <c r="H19" s="21">
        <v>54</v>
      </c>
      <c r="I19" s="21">
        <v>1279</v>
      </c>
      <c r="J19" s="30">
        <v>779.47464000000002</v>
      </c>
      <c r="K19" s="21">
        <v>401.113</v>
      </c>
      <c r="L19" s="22">
        <v>2095</v>
      </c>
      <c r="M19" s="7">
        <f t="shared" si="0"/>
        <v>4548.27323763</v>
      </c>
      <c r="N19" s="34">
        <f t="shared" si="1"/>
        <v>-90.314402369999698</v>
      </c>
      <c r="O19" s="2"/>
      <c r="P19" s="32"/>
    </row>
    <row r="20" spans="1:21" ht="18.95" customHeight="1" x14ac:dyDescent="0.25">
      <c r="A20" s="66"/>
      <c r="B20" s="27">
        <v>36</v>
      </c>
      <c r="C20" s="14">
        <v>3265.369697340001</v>
      </c>
      <c r="D20" s="15">
        <v>3265.37</v>
      </c>
      <c r="E20" s="14"/>
      <c r="F20" s="14"/>
      <c r="G20" s="14">
        <v>30</v>
      </c>
      <c r="H20" s="21">
        <v>54</v>
      </c>
      <c r="I20" s="21">
        <v>1279</v>
      </c>
      <c r="J20" s="30">
        <v>611.63745999999992</v>
      </c>
      <c r="K20" s="21">
        <v>290.46125000000001</v>
      </c>
      <c r="L20" s="22">
        <v>2095</v>
      </c>
      <c r="M20" s="7">
        <f t="shared" si="0"/>
        <v>4360.0984073400014</v>
      </c>
      <c r="N20" s="34">
        <f t="shared" si="1"/>
        <v>-3.0265999885159545E-4</v>
      </c>
      <c r="O20" s="2"/>
      <c r="P20" s="32"/>
    </row>
    <row r="21" spans="1:21" x14ac:dyDescent="0.25">
      <c r="A21" s="66"/>
      <c r="B21" s="27" t="s">
        <v>10</v>
      </c>
      <c r="C21" s="9">
        <f>SUM(C3:C20)</f>
        <v>44423.749814931551</v>
      </c>
      <c r="D21" s="12">
        <f>SUM(D3:D20)</f>
        <v>53545.16</v>
      </c>
      <c r="E21" s="12">
        <f t="shared" ref="E21:K21" si="2">SUM(E3:E20)</f>
        <v>0</v>
      </c>
      <c r="F21" s="12">
        <f>SUM(F3:F20)</f>
        <v>0</v>
      </c>
      <c r="G21" s="12">
        <f>SUM(G3:G20)</f>
        <v>540</v>
      </c>
      <c r="H21" s="12">
        <f t="shared" si="2"/>
        <v>972</v>
      </c>
      <c r="I21" s="12">
        <f t="shared" si="2"/>
        <v>23022</v>
      </c>
      <c r="J21" s="12">
        <f t="shared" si="2"/>
        <v>9184.2447200000006</v>
      </c>
      <c r="K21" s="12">
        <f t="shared" si="2"/>
        <v>7164.7090000000007</v>
      </c>
      <c r="L21" s="9">
        <f>SUM(L3:L20)</f>
        <v>37710</v>
      </c>
      <c r="M21" s="9">
        <f>SUM(M3:M20)</f>
        <v>69471.543534931552</v>
      </c>
    </row>
    <row r="22" spans="1:21" x14ac:dyDescent="0.25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/>
      <c r="O22" s="34"/>
    </row>
    <row r="23" spans="1:21" x14ac:dyDescent="0.25">
      <c r="A23" s="71" t="s">
        <v>19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3"/>
      <c r="N23" s="62"/>
      <c r="O23" s="62"/>
      <c r="P23" s="62"/>
      <c r="Q23" s="60"/>
      <c r="R23" s="60"/>
      <c r="S23" s="60"/>
      <c r="T23" s="60"/>
      <c r="U23" s="60"/>
    </row>
    <row r="24" spans="1:21" ht="15" customHeight="1" x14ac:dyDescent="0.25">
      <c r="A24" s="68" t="s">
        <v>21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70"/>
      <c r="N24" s="62"/>
      <c r="O24" s="62"/>
      <c r="P24" s="62"/>
      <c r="Q24" s="60"/>
      <c r="R24" s="60"/>
      <c r="S24" s="60"/>
      <c r="T24" s="60"/>
      <c r="U24" s="60"/>
    </row>
    <row r="25" spans="1:21" x14ac:dyDescent="0.25">
      <c r="A25" s="68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70"/>
      <c r="N25" s="62"/>
      <c r="O25" s="62"/>
      <c r="P25" s="62"/>
      <c r="Q25" s="60"/>
      <c r="R25" s="60"/>
      <c r="S25" s="60"/>
      <c r="T25" s="60"/>
      <c r="U25" s="60"/>
    </row>
    <row r="26" spans="1:21" x14ac:dyDescent="0.25">
      <c r="A26" s="68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70"/>
      <c r="N26" s="62"/>
      <c r="O26" s="62"/>
      <c r="P26" s="62"/>
      <c r="Q26" s="60"/>
      <c r="R26" s="60"/>
      <c r="S26" s="60"/>
      <c r="T26" s="60"/>
      <c r="U26" s="60"/>
    </row>
    <row r="27" spans="1:21" ht="15" customHeight="1" x14ac:dyDescent="0.25">
      <c r="A27" s="68" t="s">
        <v>22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70"/>
      <c r="N27" s="62"/>
      <c r="O27" s="62"/>
      <c r="P27" s="62"/>
      <c r="Q27" s="60"/>
      <c r="R27" s="60"/>
      <c r="S27" s="60"/>
      <c r="T27" s="60"/>
      <c r="U27" s="60"/>
    </row>
    <row r="28" spans="1:21" ht="15" customHeight="1" x14ac:dyDescent="0.25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70"/>
      <c r="N28" s="62"/>
      <c r="O28" s="62"/>
      <c r="P28" s="62"/>
      <c r="Q28" s="60"/>
      <c r="R28" s="60"/>
      <c r="S28" s="60"/>
      <c r="T28" s="60"/>
      <c r="U28" s="60"/>
    </row>
    <row r="29" spans="1:21" x14ac:dyDescent="0.25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2"/>
      <c r="O29" s="62"/>
      <c r="P29" s="62"/>
      <c r="Q29" s="60"/>
      <c r="R29" s="60"/>
      <c r="S29" s="60"/>
      <c r="T29" s="60"/>
      <c r="U29" s="60"/>
    </row>
    <row r="30" spans="1:21" ht="15" customHeight="1" x14ac:dyDescent="0.25">
      <c r="A30" s="62"/>
      <c r="B30" s="62"/>
      <c r="C30" s="62"/>
      <c r="D30" s="63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0"/>
      <c r="R30" s="60"/>
      <c r="S30" s="60"/>
      <c r="T30" s="60"/>
      <c r="U30" s="60"/>
    </row>
    <row r="31" spans="1:21" ht="15" customHeight="1" x14ac:dyDescent="0.25">
      <c r="D31" s="19"/>
      <c r="N31"/>
      <c r="O31" s="34"/>
    </row>
    <row r="32" spans="1:21" x14ac:dyDescent="0.25">
      <c r="D32" s="19"/>
    </row>
    <row r="33" spans="4:16" x14ac:dyDescent="0.25">
      <c r="D33" s="19"/>
      <c r="P33" t="s">
        <v>11</v>
      </c>
    </row>
  </sheetData>
  <mergeCells count="7">
    <mergeCell ref="A1:M1"/>
    <mergeCell ref="A22:M22"/>
    <mergeCell ref="A3:A21"/>
    <mergeCell ref="A29:M29"/>
    <mergeCell ref="A24:M26"/>
    <mergeCell ref="A23:M23"/>
    <mergeCell ref="A27:M28"/>
  </mergeCells>
  <pageMargins left="0.19685039370078741" right="0" top="0.39370078740157483" bottom="0" header="0.31496062992125984" footer="0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4</vt:i4>
      </vt:variant>
    </vt:vector>
  </HeadingPairs>
  <TitlesOfParts>
    <vt:vector size="8" baseType="lpstr">
      <vt:lpstr>D-10</vt:lpstr>
      <vt:lpstr>B1-10</vt:lpstr>
      <vt:lpstr>B2-04A</vt:lpstr>
      <vt:lpstr>B2-04B</vt:lpstr>
      <vt:lpstr>'B1-10'!Yazdırma_Alanı</vt:lpstr>
      <vt:lpstr>'B2-04A'!Yazdırma_Alanı</vt:lpstr>
      <vt:lpstr>'B2-04B'!Yazdırma_Alanı</vt:lpstr>
      <vt:lpstr>'D-10'!Yazdırma_Alanı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ttg</dc:creator>
  <cp:lastModifiedBy>TURGAY GORGEL</cp:lastModifiedBy>
  <cp:lastPrinted>2024-11-15T19:12:57Z</cp:lastPrinted>
  <dcterms:created xsi:type="dcterms:W3CDTF">2014-06-22T16:28:57Z</dcterms:created>
  <dcterms:modified xsi:type="dcterms:W3CDTF">2025-01-15T17:55:02Z</dcterms:modified>
</cp:coreProperties>
</file>